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09"/>
  <workbookPr defaultThemeVersion="166925"/>
  <mc:AlternateContent xmlns:mc="http://schemas.openxmlformats.org/markup-compatibility/2006">
    <mc:Choice Requires="x15">
      <x15ac:absPath xmlns:x15ac="http://schemas.microsoft.com/office/spreadsheetml/2010/11/ac" url="/Volumes/02 SECTEURS/05 Social/CCN Prod ciné/1.TEXTES/Salaires/2023/"/>
    </mc:Choice>
  </mc:AlternateContent>
  <xr:revisionPtr revIDLastSave="0" documentId="13_ncr:1_{7057276C-84DF-5C4D-8901-B8160BC1705D}" xr6:coauthVersionLast="47" xr6:coauthVersionMax="47" xr10:uidLastSave="{00000000-0000-0000-0000-000000000000}"/>
  <bookViews>
    <workbookView xWindow="160" yWindow="1080" windowWidth="24480" windowHeight="17860" xr2:uid="{AB4F5838-C155-0E4C-B5AC-F7E4F0703B2D}"/>
  </bookViews>
  <sheets>
    <sheet name="Sommaire" sheetId="8" r:id="rId1"/>
    <sheet name="Réalisateurs" sheetId="2" r:id="rId2"/>
    <sheet name="Annexe 1" sheetId="1" r:id="rId3"/>
    <sheet name="Annexe 2" sheetId="3" r:id="rId4"/>
    <sheet name="Annexe 3" sheetId="9" r:id="rId5"/>
    <sheet name="Annexe 3 bis" sheetId="10" r:id="rId6"/>
    <sheet name="Annexe 4" sheetId="11" r:id="rId7"/>
    <sheet name="Artistes-interprètes" sheetId="12" r:id="rId8"/>
    <sheet name="Artistes de complément" sheetId="13" r:id="rId9"/>
  </sheets>
  <definedNames>
    <definedName name="_xlnm._FilterDatabase" localSheetId="2" hidden="1">'Annexe 1'!$A$7:$C$110</definedName>
    <definedName name="_xlnm._FilterDatabase" localSheetId="3" hidden="1">'Annexe 2'!$A$53:$E$96</definedName>
    <definedName name="_xlnm._FilterDatabase" localSheetId="4" hidden="1">'Annexe 3'!$A$7:$E$110</definedName>
    <definedName name="_xlnm._FilterDatabase" localSheetId="5" hidden="1">'Annexe 3 bis'!$A$54:$G$97</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13" l="1"/>
  <c r="B12" i="13"/>
  <c r="B11" i="13"/>
  <c r="B10" i="13"/>
  <c r="B9" i="13"/>
  <c r="D13" i="13"/>
  <c r="C13" i="13"/>
  <c r="D12" i="13"/>
  <c r="C12" i="13"/>
  <c r="D11" i="13"/>
  <c r="C11" i="13"/>
  <c r="D10" i="13"/>
  <c r="C10" i="13"/>
  <c r="D9" i="13"/>
  <c r="C9" i="13"/>
  <c r="E12" i="9"/>
  <c r="B12" i="9"/>
  <c r="D12" i="9"/>
  <c r="F56" i="10"/>
  <c r="E13" i="9"/>
  <c r="B13" i="9"/>
  <c r="D13" i="9"/>
  <c r="F57" i="10"/>
  <c r="E14" i="9"/>
  <c r="B14" i="9"/>
  <c r="D14" i="9"/>
  <c r="F58" i="10"/>
  <c r="E18" i="9"/>
  <c r="B18" i="9"/>
  <c r="D18" i="9"/>
  <c r="F59" i="10"/>
  <c r="E19" i="9"/>
  <c r="B19" i="9"/>
  <c r="D19" i="9"/>
  <c r="F60" i="10"/>
  <c r="E15" i="9"/>
  <c r="B15" i="9"/>
  <c r="D15" i="9"/>
  <c r="F61" i="10"/>
  <c r="E20" i="9"/>
  <c r="B20" i="9"/>
  <c r="D20" i="9"/>
  <c r="F62" i="10"/>
  <c r="E21" i="9"/>
  <c r="B21" i="9"/>
  <c r="D21" i="9"/>
  <c r="F63" i="10"/>
  <c r="E22" i="9"/>
  <c r="B22" i="9"/>
  <c r="D22" i="9"/>
  <c r="F64" i="10"/>
  <c r="E24" i="9"/>
  <c r="B24" i="9"/>
  <c r="D24" i="9"/>
  <c r="F65" i="10"/>
  <c r="E26" i="9"/>
  <c r="B26" i="9"/>
  <c r="D26" i="9"/>
  <c r="F66" i="10"/>
  <c r="E29" i="9"/>
  <c r="B29" i="9"/>
  <c r="D29" i="9"/>
  <c r="F67" i="10"/>
  <c r="E32" i="9"/>
  <c r="B32" i="9"/>
  <c r="D32" i="9"/>
  <c r="F68" i="10"/>
  <c r="E34" i="9"/>
  <c r="B34" i="9"/>
  <c r="D34" i="9"/>
  <c r="F69" i="10"/>
  <c r="E35" i="9"/>
  <c r="B35" i="9"/>
  <c r="D35" i="9"/>
  <c r="F70" i="10"/>
  <c r="E37" i="9"/>
  <c r="B37" i="9"/>
  <c r="D37" i="9"/>
  <c r="F71" i="10"/>
  <c r="E39" i="9"/>
  <c r="B39" i="9"/>
  <c r="D39" i="9"/>
  <c r="F72" i="10"/>
  <c r="E40" i="9"/>
  <c r="B40" i="9"/>
  <c r="D40" i="9"/>
  <c r="F73" i="10"/>
  <c r="E42" i="9"/>
  <c r="B42" i="9"/>
  <c r="D42" i="9"/>
  <c r="F74" i="10"/>
  <c r="E44" i="9"/>
  <c r="B44" i="9"/>
  <c r="D44" i="9"/>
  <c r="F75" i="10"/>
  <c r="E46" i="9"/>
  <c r="B46" i="9"/>
  <c r="D46" i="9"/>
  <c r="F76" i="10"/>
  <c r="E48" i="9"/>
  <c r="B48" i="9"/>
  <c r="D48" i="9"/>
  <c r="F77" i="10"/>
  <c r="E49" i="9"/>
  <c r="B49" i="9"/>
  <c r="D49" i="9"/>
  <c r="F78" i="10"/>
  <c r="E53" i="9"/>
  <c r="B53" i="9"/>
  <c r="D53" i="9"/>
  <c r="F79" i="10"/>
  <c r="E59" i="9"/>
  <c r="B59" i="9"/>
  <c r="D59" i="9"/>
  <c r="F80" i="10"/>
  <c r="E60" i="9"/>
  <c r="B60" i="9"/>
  <c r="D60" i="9"/>
  <c r="F81" i="10"/>
  <c r="E63" i="9"/>
  <c r="B63" i="9"/>
  <c r="D63" i="9"/>
  <c r="F82" i="10"/>
  <c r="E66" i="9"/>
  <c r="B66" i="9"/>
  <c r="D66" i="9"/>
  <c r="F83" i="10"/>
  <c r="E67" i="9"/>
  <c r="B67" i="9"/>
  <c r="D67" i="9"/>
  <c r="F84" i="10"/>
  <c r="E69" i="9"/>
  <c r="B69" i="9"/>
  <c r="D69" i="9"/>
  <c r="F85" i="10"/>
  <c r="E70" i="9"/>
  <c r="B70" i="9"/>
  <c r="D70" i="9"/>
  <c r="F86" i="10"/>
  <c r="E71" i="9"/>
  <c r="B71" i="9"/>
  <c r="D71" i="9"/>
  <c r="F87" i="10"/>
  <c r="E72" i="9"/>
  <c r="B72" i="9"/>
  <c r="D72" i="9"/>
  <c r="F88" i="10"/>
  <c r="E76" i="9"/>
  <c r="B76" i="9"/>
  <c r="D76" i="9"/>
  <c r="F89" i="10"/>
  <c r="E88" i="9"/>
  <c r="B88" i="9"/>
  <c r="D88" i="9"/>
  <c r="F90" i="10"/>
  <c r="E89" i="9"/>
  <c r="B89" i="9"/>
  <c r="D89" i="9"/>
  <c r="F91" i="10"/>
  <c r="E90" i="9"/>
  <c r="B90" i="9"/>
  <c r="D90" i="9"/>
  <c r="F92" i="10"/>
  <c r="E93" i="9"/>
  <c r="B93" i="9"/>
  <c r="D93" i="9"/>
  <c r="F93" i="10"/>
  <c r="E95" i="9"/>
  <c r="B95" i="9"/>
  <c r="D95" i="9"/>
  <c r="F94" i="10"/>
  <c r="E101" i="9"/>
  <c r="B101" i="9"/>
  <c r="D101" i="9"/>
  <c r="F95" i="10"/>
  <c r="E103" i="9"/>
  <c r="B103" i="9"/>
  <c r="D103" i="9"/>
  <c r="F96" i="10"/>
  <c r="E109" i="9"/>
  <c r="B109" i="9"/>
  <c r="D109" i="9"/>
  <c r="F97" i="10"/>
  <c r="E9" i="9"/>
  <c r="B9" i="9"/>
  <c r="D9" i="9"/>
  <c r="F55" i="10"/>
  <c r="F9" i="10"/>
  <c r="F10"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8" i="10"/>
  <c r="C102" i="1"/>
  <c r="E95" i="3"/>
  <c r="D95" i="3"/>
  <c r="C100" i="1"/>
  <c r="E94" i="3"/>
  <c r="D94" i="3"/>
  <c r="C75" i="1"/>
  <c r="E88" i="3"/>
  <c r="D88" i="3"/>
  <c r="C68" i="1"/>
  <c r="E84" i="3"/>
  <c r="D84" i="3"/>
  <c r="C59" i="1"/>
  <c r="E80" i="3"/>
  <c r="D80" i="3"/>
  <c r="C47" i="1"/>
  <c r="E76" i="3"/>
  <c r="D76" i="3"/>
  <c r="C45" i="1"/>
  <c r="E75" i="3"/>
  <c r="D75" i="3"/>
  <c r="C92" i="1"/>
  <c r="E92" i="3"/>
  <c r="D92" i="3"/>
  <c r="C88" i="1"/>
  <c r="E90" i="3"/>
  <c r="D90" i="3"/>
  <c r="C70" i="1"/>
  <c r="E86" i="3"/>
  <c r="D86" i="3"/>
  <c r="C69" i="1"/>
  <c r="E85" i="3"/>
  <c r="D85" i="3"/>
  <c r="C66" i="1"/>
  <c r="E83" i="3"/>
  <c r="D83" i="3"/>
  <c r="C65" i="1"/>
  <c r="E82" i="3"/>
  <c r="D82" i="3"/>
  <c r="C52" i="1"/>
  <c r="E78" i="3"/>
  <c r="D78" i="3"/>
  <c r="C43" i="1"/>
  <c r="E74" i="3"/>
  <c r="D74" i="3"/>
  <c r="C36" i="1"/>
  <c r="E70" i="3"/>
  <c r="D70" i="3"/>
  <c r="C32" i="1"/>
  <c r="E67" i="3"/>
  <c r="D67" i="3"/>
  <c r="C20" i="1"/>
  <c r="E62" i="3"/>
  <c r="D62" i="3"/>
  <c r="C19" i="1"/>
  <c r="E61" i="3"/>
  <c r="D61" i="3"/>
  <c r="C17" i="1"/>
  <c r="E59" i="3"/>
  <c r="D59" i="3"/>
  <c r="C12" i="1"/>
  <c r="E56" i="3"/>
  <c r="D56" i="3"/>
  <c r="C108" i="1"/>
  <c r="E96" i="3"/>
  <c r="D96" i="3"/>
  <c r="C94" i="1"/>
  <c r="E93" i="3"/>
  <c r="D93" i="3"/>
  <c r="C89" i="1"/>
  <c r="E91" i="3"/>
  <c r="D91" i="3"/>
  <c r="C87" i="1"/>
  <c r="E89" i="3"/>
  <c r="D89" i="3"/>
  <c r="C71" i="1"/>
  <c r="E87" i="3"/>
  <c r="D87" i="3"/>
  <c r="C62" i="1"/>
  <c r="E81" i="3"/>
  <c r="D81" i="3"/>
  <c r="C58" i="1"/>
  <c r="E79" i="3"/>
  <c r="D79" i="3"/>
  <c r="C48" i="1"/>
  <c r="E77" i="3"/>
  <c r="D77" i="3"/>
  <c r="C41" i="1"/>
  <c r="E73" i="3"/>
  <c r="D73" i="3"/>
  <c r="C39" i="1"/>
  <c r="E72" i="3"/>
  <c r="D72" i="3"/>
  <c r="C38" i="1"/>
  <c r="E71" i="3"/>
  <c r="D71" i="3"/>
  <c r="C34" i="1"/>
  <c r="E69" i="3"/>
  <c r="D69" i="3"/>
  <c r="C33" i="1"/>
  <c r="E68" i="3"/>
  <c r="D68" i="3"/>
  <c r="C29" i="1"/>
  <c r="E66" i="3"/>
  <c r="D66" i="3"/>
  <c r="C25" i="1"/>
  <c r="E65" i="3"/>
  <c r="D65" i="3"/>
  <c r="C23" i="1"/>
  <c r="E64" i="3"/>
  <c r="D64" i="3"/>
  <c r="C21" i="1"/>
  <c r="E63" i="3"/>
  <c r="D63" i="3"/>
  <c r="C18" i="1"/>
  <c r="E60" i="3"/>
  <c r="D60" i="3"/>
  <c r="C16" i="1"/>
  <c r="E58" i="3"/>
  <c r="D58" i="3"/>
  <c r="C13" i="1"/>
  <c r="E57" i="3"/>
  <c r="D57" i="3"/>
  <c r="C11" i="1"/>
  <c r="E55" i="3"/>
  <c r="D55" i="3"/>
  <c r="C8" i="1"/>
  <c r="E54" i="3"/>
  <c r="D54" i="3"/>
  <c r="E49" i="3"/>
  <c r="D49" i="3"/>
  <c r="E48" i="3"/>
  <c r="D48" i="3"/>
  <c r="E42" i="3"/>
  <c r="D42" i="3"/>
  <c r="E38" i="3"/>
  <c r="D38" i="3"/>
  <c r="E34" i="3"/>
  <c r="D34" i="3"/>
  <c r="E30" i="3"/>
  <c r="D30" i="3"/>
  <c r="E29" i="3"/>
  <c r="D29" i="3"/>
  <c r="E46" i="3"/>
  <c r="D46" i="3"/>
  <c r="E44" i="3"/>
  <c r="D44" i="3"/>
  <c r="E40" i="3"/>
  <c r="D40" i="3"/>
  <c r="E39" i="3"/>
  <c r="D39" i="3"/>
  <c r="E37" i="3"/>
  <c r="D37" i="3"/>
  <c r="E36" i="3"/>
  <c r="D36" i="3"/>
  <c r="E32" i="3"/>
  <c r="D32" i="3"/>
  <c r="E28" i="3"/>
  <c r="D28" i="3"/>
  <c r="E24" i="3"/>
  <c r="D24" i="3"/>
  <c r="E21" i="3"/>
  <c r="D21" i="3"/>
  <c r="E16" i="3"/>
  <c r="D16" i="3"/>
  <c r="E15" i="3"/>
  <c r="D15" i="3"/>
  <c r="E13" i="3"/>
  <c r="D13" i="3"/>
  <c r="E10" i="3"/>
  <c r="D10" i="3"/>
  <c r="E50" i="3"/>
  <c r="D50" i="3"/>
  <c r="E47" i="3"/>
  <c r="D47" i="3"/>
  <c r="E45" i="3"/>
  <c r="D45" i="3"/>
  <c r="E43" i="3"/>
  <c r="D43" i="3"/>
  <c r="E41" i="3"/>
  <c r="D41" i="3"/>
  <c r="E35" i="3"/>
  <c r="D35" i="3"/>
  <c r="E33" i="3"/>
  <c r="D33" i="3"/>
  <c r="E31" i="3"/>
  <c r="D31" i="3"/>
  <c r="E27" i="3"/>
  <c r="D27" i="3"/>
  <c r="E26" i="3"/>
  <c r="D26" i="3"/>
  <c r="E25" i="3"/>
  <c r="D25" i="3"/>
  <c r="E23" i="3"/>
  <c r="D23" i="3"/>
  <c r="E22" i="3"/>
  <c r="D22" i="3"/>
  <c r="E20" i="3"/>
  <c r="D20" i="3"/>
  <c r="E19" i="3"/>
  <c r="D19" i="3"/>
  <c r="E18" i="3"/>
  <c r="D18" i="3"/>
  <c r="E17" i="3"/>
  <c r="D17" i="3"/>
  <c r="E14" i="3"/>
  <c r="D14" i="3"/>
  <c r="E12" i="3"/>
  <c r="D12" i="3"/>
  <c r="E11" i="3"/>
  <c r="D11" i="3"/>
  <c r="E9" i="3"/>
  <c r="D9" i="3"/>
  <c r="E8" i="3"/>
  <c r="D8" i="3"/>
  <c r="B11" i="2"/>
  <c r="C9" i="1"/>
  <c r="C10" i="1"/>
  <c r="C14" i="1"/>
  <c r="C15" i="1"/>
  <c r="C22" i="1"/>
  <c r="C24" i="1"/>
  <c r="C26" i="1"/>
  <c r="C27" i="1"/>
  <c r="C28" i="1"/>
  <c r="C30" i="1"/>
  <c r="C31" i="1"/>
  <c r="C35" i="1"/>
  <c r="C37" i="1"/>
  <c r="C40" i="1"/>
  <c r="C42" i="1"/>
  <c r="C44" i="1"/>
  <c r="C46" i="1"/>
  <c r="C49" i="1"/>
  <c r="C50" i="1"/>
  <c r="C51" i="1"/>
  <c r="C53" i="1"/>
  <c r="C54" i="1"/>
  <c r="C55" i="1"/>
  <c r="C56" i="1"/>
  <c r="C57" i="1"/>
  <c r="C60" i="1"/>
  <c r="C61" i="1"/>
  <c r="C63" i="1"/>
  <c r="C64" i="1"/>
  <c r="C67" i="1"/>
  <c r="C72" i="1"/>
  <c r="C73" i="1"/>
  <c r="C74" i="1"/>
  <c r="C76" i="1"/>
  <c r="C77" i="1"/>
  <c r="C78" i="1"/>
  <c r="C79" i="1"/>
  <c r="C80" i="1"/>
  <c r="C81" i="1"/>
  <c r="C82" i="1"/>
  <c r="C83" i="1"/>
  <c r="C84" i="1"/>
  <c r="C85" i="1"/>
  <c r="C86" i="1"/>
  <c r="C90" i="1"/>
  <c r="C91" i="1"/>
  <c r="C93" i="1"/>
  <c r="C95" i="1"/>
  <c r="C96" i="1"/>
  <c r="C97" i="1"/>
  <c r="C98" i="1"/>
  <c r="C99" i="1"/>
  <c r="C101" i="1"/>
  <c r="C103" i="1"/>
  <c r="C104" i="1"/>
  <c r="C105" i="1"/>
  <c r="C106" i="1"/>
  <c r="C107" i="1"/>
  <c r="C109" i="1"/>
  <c r="C7" i="1"/>
  <c r="D55" i="10"/>
  <c r="D56" i="10"/>
  <c r="D57" i="10"/>
  <c r="D58" i="10"/>
  <c r="D59" i="10"/>
  <c r="D60" i="10"/>
  <c r="D61" i="10"/>
  <c r="G62" i="10"/>
  <c r="D62" i="10"/>
  <c r="D63" i="10"/>
  <c r="D64" i="10"/>
  <c r="D65" i="10"/>
  <c r="G66" i="10"/>
  <c r="D66" i="10"/>
  <c r="D67" i="10"/>
  <c r="G68" i="10"/>
  <c r="D68" i="10"/>
  <c r="G69" i="10"/>
  <c r="D69" i="10"/>
  <c r="G70"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G97" i="10"/>
  <c r="D97" i="10"/>
  <c r="D8" i="10"/>
  <c r="D9" i="10"/>
  <c r="D10" i="10"/>
  <c r="D11" i="10"/>
  <c r="D12" i="10"/>
  <c r="D13" i="10"/>
  <c r="D14" i="10"/>
  <c r="G15" i="10"/>
  <c r="D15" i="10"/>
  <c r="D16" i="10"/>
  <c r="D17" i="10"/>
  <c r="D18" i="10"/>
  <c r="G19" i="10"/>
  <c r="D19" i="10"/>
  <c r="D20" i="10"/>
  <c r="G21" i="10"/>
  <c r="D21" i="10"/>
  <c r="G22" i="10"/>
  <c r="D22" i="10"/>
  <c r="G23"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G50" i="10"/>
  <c r="D50" i="10"/>
  <c r="E8" i="9"/>
  <c r="B8" i="9"/>
  <c r="E10" i="9"/>
  <c r="B10" i="9"/>
  <c r="E11" i="9"/>
  <c r="B11" i="9"/>
  <c r="E16" i="9"/>
  <c r="B16" i="9"/>
  <c r="E23" i="9"/>
  <c r="B23" i="9"/>
  <c r="E25" i="9"/>
  <c r="B25" i="9"/>
  <c r="E27" i="9"/>
  <c r="B27" i="9"/>
  <c r="E30" i="9"/>
  <c r="B30" i="9"/>
  <c r="E31" i="9"/>
  <c r="B31" i="9"/>
  <c r="E33" i="9"/>
  <c r="B33" i="9"/>
  <c r="E36" i="9"/>
  <c r="B36" i="9"/>
  <c r="E38" i="9"/>
  <c r="B38" i="9"/>
  <c r="E41" i="9"/>
  <c r="B41" i="9"/>
  <c r="E43" i="9"/>
  <c r="B43" i="9"/>
  <c r="E45" i="9"/>
  <c r="B45" i="9"/>
  <c r="E47" i="9"/>
  <c r="B47" i="9"/>
  <c r="E50" i="9"/>
  <c r="B50" i="9"/>
  <c r="E51" i="9"/>
  <c r="B51" i="9"/>
  <c r="E52" i="9"/>
  <c r="B52" i="9"/>
  <c r="E54" i="9"/>
  <c r="B54" i="9"/>
  <c r="E55" i="9"/>
  <c r="B55" i="9"/>
  <c r="E56" i="9"/>
  <c r="B56" i="9"/>
  <c r="E57" i="9"/>
  <c r="B57" i="9"/>
  <c r="E58" i="9"/>
  <c r="B58" i="9"/>
  <c r="E61" i="9"/>
  <c r="B61" i="9"/>
  <c r="E62" i="9"/>
  <c r="B62" i="9"/>
  <c r="E64" i="9"/>
  <c r="B64" i="9"/>
  <c r="E65" i="9"/>
  <c r="B65" i="9"/>
  <c r="E68" i="9"/>
  <c r="B68" i="9"/>
  <c r="E73" i="9"/>
  <c r="B73" i="9"/>
  <c r="E74" i="9"/>
  <c r="B74" i="9"/>
  <c r="E75" i="9"/>
  <c r="B75" i="9"/>
  <c r="E77" i="9"/>
  <c r="B77" i="9"/>
  <c r="E78" i="9"/>
  <c r="B78" i="9"/>
  <c r="E79" i="9"/>
  <c r="B79" i="9"/>
  <c r="E80" i="9"/>
  <c r="B80" i="9"/>
  <c r="E81" i="9"/>
  <c r="B81" i="9"/>
  <c r="E82" i="9"/>
  <c r="B82" i="9"/>
  <c r="E83" i="9"/>
  <c r="B83" i="9"/>
  <c r="E84" i="9"/>
  <c r="B84" i="9"/>
  <c r="E85" i="9"/>
  <c r="B85" i="9"/>
  <c r="E86" i="9"/>
  <c r="B86" i="9"/>
  <c r="E87" i="9"/>
  <c r="B87" i="9"/>
  <c r="E91" i="9"/>
  <c r="B91" i="9"/>
  <c r="E92" i="9"/>
  <c r="B92" i="9"/>
  <c r="E94" i="9"/>
  <c r="B94" i="9"/>
  <c r="E96" i="9"/>
  <c r="B96" i="9"/>
  <c r="E97" i="9"/>
  <c r="B97" i="9"/>
  <c r="E98" i="9"/>
  <c r="B98" i="9"/>
  <c r="E99" i="9"/>
  <c r="B99" i="9"/>
  <c r="E100" i="9"/>
  <c r="B100" i="9"/>
  <c r="E102" i="9"/>
  <c r="B102" i="9"/>
  <c r="E104" i="9"/>
  <c r="B104" i="9"/>
  <c r="E105" i="9"/>
  <c r="B105" i="9"/>
  <c r="E106" i="9"/>
  <c r="B106" i="9"/>
  <c r="E107" i="9"/>
  <c r="B107" i="9"/>
  <c r="E108" i="9"/>
  <c r="B108" i="9"/>
  <c r="E110" i="9"/>
  <c r="B110" i="9"/>
  <c r="G60" i="10"/>
  <c r="G13" i="10"/>
  <c r="I7" i="11"/>
  <c r="B12" i="2"/>
  <c r="D27" i="9"/>
  <c r="D33" i="9"/>
  <c r="D38" i="9"/>
  <c r="D41" i="9"/>
  <c r="D43" i="9"/>
  <c r="D45" i="9"/>
  <c r="D47" i="9"/>
  <c r="D51" i="9"/>
  <c r="D57" i="9"/>
  <c r="D61" i="9"/>
  <c r="D65" i="9"/>
  <c r="D73" i="9"/>
  <c r="D77" i="9"/>
  <c r="D79" i="9"/>
  <c r="D81" i="9"/>
  <c r="D82" i="9"/>
  <c r="D85" i="9"/>
  <c r="D86" i="9"/>
  <c r="D96" i="9"/>
  <c r="D99" i="9"/>
  <c r="D102" i="9"/>
  <c r="D106" i="9"/>
  <c r="D107" i="9"/>
  <c r="D108" i="9"/>
  <c r="D110" i="9"/>
  <c r="C8" i="9"/>
  <c r="E17" i="9"/>
  <c r="B17" i="9"/>
  <c r="D17" i="9"/>
  <c r="D11" i="9"/>
  <c r="E28" i="9"/>
  <c r="B28" i="9"/>
  <c r="D28" i="9"/>
  <c r="C106" i="9"/>
  <c r="C102" i="9"/>
  <c r="C90" i="9"/>
  <c r="C86" i="9"/>
  <c r="C94" i="9"/>
  <c r="D78" i="9"/>
  <c r="D100" i="9"/>
  <c r="D84" i="9"/>
  <c r="D80" i="9"/>
  <c r="C68" i="9"/>
  <c r="D64" i="9"/>
  <c r="D56" i="9"/>
  <c r="D52" i="9"/>
  <c r="C36" i="9"/>
  <c r="D30" i="9"/>
  <c r="C79" i="9"/>
  <c r="C67" i="9"/>
  <c r="C63" i="9"/>
  <c r="C59" i="9"/>
  <c r="C51" i="9"/>
  <c r="C47" i="9"/>
  <c r="C43" i="9"/>
  <c r="C33" i="9"/>
  <c r="C29" i="9"/>
  <c r="C38" i="9"/>
  <c r="C27" i="9"/>
  <c r="C110" i="9"/>
  <c r="C81" i="9"/>
  <c r="C77" i="9"/>
  <c r="C73" i="9"/>
  <c r="C65" i="9"/>
  <c r="C61" i="9"/>
  <c r="C57" i="9"/>
  <c r="C49" i="9"/>
  <c r="C45" i="9"/>
  <c r="C41" i="9"/>
  <c r="B15" i="2"/>
  <c r="B18" i="2"/>
  <c r="B19" i="2"/>
  <c r="B23" i="2"/>
  <c r="H11" i="11"/>
  <c r="I10" i="11"/>
  <c r="H10" i="11"/>
  <c r="J9" i="11"/>
  <c r="I9" i="11"/>
  <c r="H9" i="11"/>
  <c r="J8" i="11"/>
  <c r="I8" i="11"/>
  <c r="H8" i="11"/>
  <c r="J7" i="11"/>
  <c r="H7" i="11"/>
  <c r="G29" i="10"/>
  <c r="G88" i="10"/>
  <c r="G81" i="10"/>
  <c r="G73" i="10"/>
  <c r="G57" i="10"/>
  <c r="G35" i="10"/>
  <c r="G72" i="10"/>
  <c r="G58" i="10"/>
  <c r="G96" i="10"/>
  <c r="G80" i="10"/>
  <c r="G36" i="10"/>
  <c r="G8" i="10"/>
  <c r="G44" i="10"/>
  <c r="G38" i="10"/>
  <c r="G78" i="10"/>
  <c r="G20" i="10"/>
  <c r="G9" i="10"/>
  <c r="G61" i="10"/>
  <c r="G42" i="10"/>
  <c r="G41" i="10"/>
  <c r="G28" i="10"/>
  <c r="G26" i="10"/>
  <c r="G40" i="10"/>
  <c r="G82" i="10"/>
  <c r="G18" i="10"/>
  <c r="G11" i="10"/>
  <c r="G84" i="10"/>
  <c r="G33" i="10"/>
  <c r="G86" i="10"/>
  <c r="G83" i="10"/>
  <c r="G55" i="10"/>
  <c r="G93" i="10"/>
  <c r="G91" i="10"/>
  <c r="G31" i="10"/>
  <c r="G67" i="10"/>
  <c r="G59" i="10"/>
  <c r="G56" i="10"/>
  <c r="G90" i="10"/>
  <c r="G89" i="10"/>
  <c r="G77" i="10"/>
  <c r="G75" i="10"/>
  <c r="G63" i="10"/>
  <c r="G87" i="10"/>
  <c r="G65" i="10"/>
  <c r="G94" i="10"/>
  <c r="G37" i="10"/>
  <c r="G45" i="10"/>
  <c r="G39" i="10"/>
  <c r="G27" i="10"/>
  <c r="G48" i="10"/>
  <c r="G46" i="10"/>
  <c r="G32" i="10"/>
  <c r="G24" i="10"/>
  <c r="G17" i="10"/>
  <c r="G12" i="10"/>
  <c r="G43" i="10"/>
  <c r="G34" i="10"/>
  <c r="G30" i="10"/>
  <c r="G10" i="10"/>
  <c r="G16" i="10"/>
  <c r="G25" i="10"/>
  <c r="G49" i="10"/>
  <c r="G47" i="10"/>
  <c r="G92" i="10"/>
  <c r="G76" i="10"/>
  <c r="G74" i="10"/>
  <c r="G95" i="10"/>
  <c r="G85" i="10"/>
  <c r="G79" i="10"/>
  <c r="G71" i="10"/>
  <c r="G64" i="10"/>
  <c r="G14" i="10"/>
  <c r="E39" i="10"/>
  <c r="C64" i="9"/>
  <c r="C100" i="9"/>
  <c r="C15" i="9"/>
  <c r="C60" i="9"/>
  <c r="C85" i="9"/>
  <c r="D62" i="9"/>
  <c r="C62" i="9"/>
  <c r="E16" i="10"/>
  <c r="E63" i="10"/>
  <c r="C84" i="9"/>
  <c r="D54" i="9"/>
  <c r="C54" i="9"/>
  <c r="C52" i="9"/>
  <c r="C40" i="9"/>
  <c r="D36" i="9"/>
  <c r="C80" i="9"/>
  <c r="C18" i="9"/>
  <c r="C93" i="9"/>
  <c r="E83" i="10"/>
  <c r="C88" i="9"/>
  <c r="E61" i="10"/>
  <c r="C66" i="9"/>
  <c r="C82" i="9"/>
  <c r="C21" i="9"/>
  <c r="E94" i="10"/>
  <c r="E34" i="10"/>
  <c r="E35" i="10"/>
  <c r="E36" i="10"/>
  <c r="E59" i="10"/>
  <c r="E14" i="10"/>
  <c r="E20" i="10"/>
  <c r="E86" i="10"/>
  <c r="E67" i="10"/>
  <c r="E82" i="10"/>
  <c r="E47" i="10"/>
  <c r="E75" i="10"/>
  <c r="D50" i="9"/>
  <c r="C50" i="9"/>
  <c r="D58" i="9"/>
  <c r="C58" i="9"/>
  <c r="D105" i="9"/>
  <c r="C105" i="9"/>
  <c r="D97" i="9"/>
  <c r="C97" i="9"/>
  <c r="D75" i="9"/>
  <c r="C75" i="9"/>
  <c r="C11" i="9"/>
  <c r="C30" i="9"/>
  <c r="C72" i="9"/>
  <c r="C95" i="9"/>
  <c r="D68" i="9"/>
  <c r="D94" i="9"/>
  <c r="C31" i="9"/>
  <c r="D31" i="9"/>
  <c r="C103" i="9"/>
  <c r="D55" i="9"/>
  <c r="C55" i="9"/>
  <c r="C92" i="9"/>
  <c r="D92" i="9"/>
  <c r="E42" i="10"/>
  <c r="E89" i="10"/>
  <c r="D16" i="9"/>
  <c r="C16" i="9"/>
  <c r="D83" i="9"/>
  <c r="C83" i="9"/>
  <c r="C42" i="9"/>
  <c r="E13" i="10"/>
  <c r="E60" i="10"/>
  <c r="D91" i="9"/>
  <c r="C91" i="9"/>
  <c r="D74" i="9"/>
  <c r="C74" i="9"/>
  <c r="C39" i="9"/>
  <c r="D25" i="9"/>
  <c r="C25" i="9"/>
  <c r="C19" i="9"/>
  <c r="C76" i="9"/>
  <c r="C56" i="9"/>
  <c r="C99" i="9"/>
  <c r="E12" i="10"/>
  <c r="C101" i="9"/>
  <c r="D104" i="9"/>
  <c r="C13" i="9"/>
  <c r="C12" i="9"/>
  <c r="C48" i="9"/>
  <c r="C96" i="9"/>
  <c r="C108" i="9"/>
  <c r="C44" i="9"/>
  <c r="C78" i="9"/>
  <c r="C14" i="9"/>
  <c r="C89" i="9"/>
  <c r="C107" i="9"/>
  <c r="E43" i="10"/>
  <c r="E90" i="10"/>
  <c r="E9" i="10"/>
  <c r="E56" i="10"/>
  <c r="C24" i="9"/>
  <c r="E10" i="10"/>
  <c r="E57" i="10"/>
  <c r="E77" i="10"/>
  <c r="E30" i="10"/>
  <c r="E11" i="10"/>
  <c r="E58" i="10"/>
  <c r="E26" i="10"/>
  <c r="E73" i="10"/>
  <c r="E41" i="10"/>
  <c r="E88" i="10"/>
  <c r="D23" i="9"/>
  <c r="C23" i="9"/>
  <c r="E28" i="10"/>
  <c r="D10" i="9"/>
  <c r="E95" i="10"/>
  <c r="E48" i="10"/>
  <c r="E44" i="10"/>
  <c r="E91" i="10"/>
  <c r="E78" i="10"/>
  <c r="E31" i="10"/>
  <c r="E49" i="10"/>
  <c r="E96" i="10"/>
  <c r="C98" i="9"/>
  <c r="D98" i="9"/>
  <c r="C69" i="9"/>
  <c r="E80" i="10"/>
  <c r="E33" i="10"/>
  <c r="E81" i="10"/>
  <c r="C87" i="9"/>
  <c r="D87" i="9"/>
  <c r="C37" i="9"/>
  <c r="C22" i="9"/>
  <c r="C70" i="9"/>
  <c r="D8" i="9"/>
  <c r="E93" i="10"/>
  <c r="E46" i="10"/>
  <c r="E92" i="10"/>
  <c r="E45" i="10"/>
  <c r="C71" i="9"/>
  <c r="E84" i="10"/>
  <c r="E37" i="10"/>
  <c r="C53" i="9"/>
  <c r="C46" i="9"/>
  <c r="E8" i="10"/>
  <c r="C9" i="9"/>
  <c r="E55" i="10"/>
  <c r="E25" i="10"/>
  <c r="E72" i="10"/>
  <c r="E74" i="10"/>
  <c r="E27" i="10"/>
  <c r="C104" i="9"/>
  <c r="E79" i="10"/>
  <c r="E32" i="10"/>
  <c r="E40" i="10"/>
  <c r="E87" i="10"/>
  <c r="E17" i="10"/>
  <c r="E64" i="10"/>
  <c r="C10" i="9"/>
  <c r="E65" i="10"/>
  <c r="E18" i="10"/>
  <c r="E85" i="10"/>
  <c r="E38" i="10"/>
  <c r="E76" i="10"/>
  <c r="E29" i="10"/>
  <c r="E24" i="10"/>
  <c r="E71" i="10"/>
</calcChain>
</file>

<file path=xl/sharedStrings.xml><?xml version="1.0" encoding="utf-8"?>
<sst xmlns="http://schemas.openxmlformats.org/spreadsheetml/2006/main" count="637" uniqueCount="280">
  <si>
    <t>ANNEXE 1 - Durée du travail base 39h hebdomadaires</t>
  </si>
  <si>
    <t>Salaires minima garantis sur la base de 39h : 35h au salaire horaire de base + 4h majorées à 25%</t>
  </si>
  <si>
    <t>Fonctions</t>
  </si>
  <si>
    <t>1er assistant à la distribution des rôles cinéma</t>
  </si>
  <si>
    <t>1er assistant costume cinéma</t>
  </si>
  <si>
    <t>1er assistant décorateur cinéma</t>
  </si>
  <si>
    <t>1er assistant monteur cinéma</t>
  </si>
  <si>
    <t>1er assistant opérateur cinéma</t>
  </si>
  <si>
    <t>1er assistant réalisateur cinéma</t>
  </si>
  <si>
    <t>2ème assistant décorateur cinéma</t>
  </si>
  <si>
    <t>2ème assistant monteur cinéma</t>
  </si>
  <si>
    <t>2ème assistant opérateur cinéma</t>
  </si>
  <si>
    <t>2ème assistant réalisateur cinéma</t>
  </si>
  <si>
    <t>3ème assistant décorateur cinéma</t>
  </si>
  <si>
    <t>Accessoiriste de décor cinéma</t>
  </si>
  <si>
    <t>Accessoiriste de plateau cinéma</t>
  </si>
  <si>
    <t>Administrateur adjoint comptable cinéma</t>
  </si>
  <si>
    <t>Administrateur de production cinéma</t>
  </si>
  <si>
    <t>Animatronicien cinéma</t>
  </si>
  <si>
    <t>Assistant au chargé de la figuration cinéma</t>
  </si>
  <si>
    <t>Assistant bruiteur</t>
  </si>
  <si>
    <t>Assistant comptable de production cinéma</t>
  </si>
  <si>
    <t>Assistant effets physiques cinéma</t>
  </si>
  <si>
    <t>Assistant maquilleur cinéma</t>
  </si>
  <si>
    <t>Assistant mixeur cinéma</t>
  </si>
  <si>
    <t>Assistant monteur son</t>
  </si>
  <si>
    <t>Assistant scripte cinéma</t>
  </si>
  <si>
    <t>Auxiliaire de réalisation cinéma</t>
  </si>
  <si>
    <t>Auxiliaire de régie cinéma</t>
  </si>
  <si>
    <t>Bruiteur</t>
  </si>
  <si>
    <t>Cadreur cinéma</t>
  </si>
  <si>
    <t>Cadreur spécialisé cinéma</t>
  </si>
  <si>
    <t>Chargé de la figuration cinéma</t>
  </si>
  <si>
    <t>Chef coiffeur cinéma</t>
  </si>
  <si>
    <t>Chef constructeur cinéma</t>
  </si>
  <si>
    <t>Chef costumier cinéma</t>
  </si>
  <si>
    <t>Chef d'atelier costumes cinéma</t>
  </si>
  <si>
    <t>Chef décorateur cinéma</t>
  </si>
  <si>
    <t>Chef électricien de construction cinéma</t>
  </si>
  <si>
    <t>Chef électricien de prise de vues cinéma</t>
  </si>
  <si>
    <t>Chef machiniste de construction cinéma</t>
  </si>
  <si>
    <t>Chef machiniste de prise de vues cinéma</t>
  </si>
  <si>
    <t>Chef maquilleur cinéma</t>
  </si>
  <si>
    <t>Chef menuisier de décor cinéma</t>
  </si>
  <si>
    <t>Chef monteur cinéma</t>
  </si>
  <si>
    <t>Chef monteur son cinéma</t>
  </si>
  <si>
    <t>Chef opérateur du son cinéma</t>
  </si>
  <si>
    <t>Chef peintre de décor cinéma</t>
  </si>
  <si>
    <t>Chef sculpteur de décor cinéma</t>
  </si>
  <si>
    <t>Chef serrurier de décor cinéma</t>
  </si>
  <si>
    <t>Chef staffeur de décor cinéma</t>
  </si>
  <si>
    <t>Chef tapissier cinéma</t>
  </si>
  <si>
    <t>Coiffeur cinéma</t>
  </si>
  <si>
    <t>Conducteur de groupe cinéma</t>
  </si>
  <si>
    <t>Conseiller technique à la réalisation cinéma</t>
  </si>
  <si>
    <t>Coordinateur de post production cinéma</t>
  </si>
  <si>
    <t>Costumier cinéma</t>
  </si>
  <si>
    <t>Couturier cinéma</t>
  </si>
  <si>
    <t>Créateur de costumes cinéma</t>
  </si>
  <si>
    <t>Directeur de la photographie cinéma</t>
  </si>
  <si>
    <t>Directeur de production cinéma</t>
  </si>
  <si>
    <t>Electricien de construction de cinéma</t>
  </si>
  <si>
    <t>Electricien de prise de vues cinéma</t>
  </si>
  <si>
    <t>Ensemblier cinéma</t>
  </si>
  <si>
    <t>Ensemblier décorateur cinéma</t>
  </si>
  <si>
    <t>Habilleur cinéma</t>
  </si>
  <si>
    <t>Illustrateur de décors cinéma</t>
  </si>
  <si>
    <t>Infographiste de décors cinéma</t>
  </si>
  <si>
    <t>Machiniste de construction cinéma</t>
  </si>
  <si>
    <t>Machiniste de prise de vues cinéma</t>
  </si>
  <si>
    <t>Maçon de décor cinéma</t>
  </si>
  <si>
    <t>Maquettiste de décor cinéma</t>
  </si>
  <si>
    <t>Menuisier de décor cinéma</t>
  </si>
  <si>
    <t>Menuisier toupilleur de décor cinéma</t>
  </si>
  <si>
    <t>Menuisier-traceur de décor cinéma</t>
  </si>
  <si>
    <t>Mixeur cinéma</t>
  </si>
  <si>
    <t>Peintre d'art de décor cinéma</t>
  </si>
  <si>
    <t>Peintre de décor cinéma</t>
  </si>
  <si>
    <t>Peintre en lettres de décor cinéma</t>
  </si>
  <si>
    <t>Peintre faux bois et patine décor cinéma</t>
  </si>
  <si>
    <t>Photographe de plateau cinéma</t>
  </si>
  <si>
    <t>Réalisateur de films publicitaires</t>
  </si>
  <si>
    <t>Régisseur adjoint cinéma</t>
  </si>
  <si>
    <t>Régisseur d'extérieurs cinéma</t>
  </si>
  <si>
    <t>Régisseur général cinéma</t>
  </si>
  <si>
    <t>Répétiteur cinéma</t>
  </si>
  <si>
    <t>Responsable des enfants cinéma</t>
  </si>
  <si>
    <t>Scripte cinéma</t>
  </si>
  <si>
    <t>Sculpteur de décor cinéma</t>
  </si>
  <si>
    <t>Secrétaire de production cinéma</t>
  </si>
  <si>
    <t>Serrurier de décor cinéma</t>
  </si>
  <si>
    <t>Sous chef menuisier de décor cinéma</t>
  </si>
  <si>
    <t>Sous chef peintre de décor cinéma</t>
  </si>
  <si>
    <t>Sous chef staffeur de décor cinéma</t>
  </si>
  <si>
    <t>Sous-chef électricien de décor cinéma</t>
  </si>
  <si>
    <t>Sous-chef électricien de prise de vues cinéma</t>
  </si>
  <si>
    <t>Sous-chef machiniste de décor cinéma</t>
  </si>
  <si>
    <t>Sous-chef machiniste de prise de vues cinéma</t>
  </si>
  <si>
    <t>Staffeur de décor cinéma</t>
  </si>
  <si>
    <t>Superviseur d'effets physiques cinéma</t>
  </si>
  <si>
    <t>Tapissier de décor cinéma</t>
  </si>
  <si>
    <t>Technicien d'appareils télécommandés (prise de vues) cinéma</t>
  </si>
  <si>
    <t>Technicien réalisateur 2ème équipe cinéma</t>
  </si>
  <si>
    <t>Technicien retour image cinéma</t>
  </si>
  <si>
    <t>Teinturier patineur costumes cinéma</t>
  </si>
  <si>
    <t xml:space="preserve">Montant de l'indemnité repas </t>
  </si>
  <si>
    <t xml:space="preserve">Montant de l'indemnité casse croûte </t>
  </si>
  <si>
    <t>Contrat d'une durée &lt; 5 mois</t>
  </si>
  <si>
    <t>Salaire minimum hebdomadaire</t>
  </si>
  <si>
    <t>Contrat hors production du film</t>
  </si>
  <si>
    <t>ANNEXE 2 - Durée du travail avec équivalence (tournage uniquement)</t>
  </si>
  <si>
    <t>HEBDOMADAIRE 5 JOURS</t>
  </si>
  <si>
    <t>HEBDOMADAIRE 6 JOURS</t>
  </si>
  <si>
    <t>Heures de travail effectif</t>
  </si>
  <si>
    <t>Durée dont équivalence</t>
  </si>
  <si>
    <t>N.B. : Les grilles de salaires minima garantis comprenant des durées d’équivalence ne sont pas obligatoirement applicables en période de tournage. En cas de recours à la grille de salaires minima garantis sur une base de 39h, les heures supplémentaires sont rémunérées conformément aux majorations prévues à l’article 37 du titre II de la convention collective.</t>
  </si>
  <si>
    <t>-</t>
  </si>
  <si>
    <r>
      <rPr>
        <b/>
        <sz val="11"/>
        <color rgb="FF000000"/>
        <rFont val="Tahoma"/>
        <family val="2"/>
      </rPr>
      <t xml:space="preserve">Rappel / Article 34 Titre II CCN : Engagement &lt; 1 semaine </t>
    </r>
    <r>
      <rPr>
        <sz val="11"/>
        <color rgb="FF000000"/>
        <rFont val="Tahoma"/>
        <family val="2"/>
      </rPr>
      <t>: Majoration du salaire horaire de base minimum garanti de 25%. Heures supplémentaires effectuées au-delà de la durée de 7 heures  majorées de 50 % du salaire horaire de base minimum garanti. Heures supplémentaires effectuées au-delà de la 10e heure majorées de 100 % du salaire horaire de base minimum garanti. La rémunération journalière minimale garantie ne peut être inférieure à 7 heures.</t>
    </r>
  </si>
  <si>
    <t>Valeur socle</t>
  </si>
  <si>
    <t>Pourcentage</t>
  </si>
  <si>
    <t>Engagement d'une semaine ou plus  - Salaire hebdomadaire</t>
  </si>
  <si>
    <t>Engagement inférieur à 5 jours consécutifs - Salaire journalier</t>
  </si>
  <si>
    <t>Engagement d'une semaine ou plus - Salaire hebdomadaire</t>
  </si>
  <si>
    <t>Annexe 1</t>
  </si>
  <si>
    <r>
      <t>Contrat d'une durée ≧ 5 mois</t>
    </r>
    <r>
      <rPr>
        <sz val="11"/>
        <color theme="0"/>
        <rFont val="Tahoma"/>
        <family val="2"/>
      </rPr>
      <t>*</t>
    </r>
  </si>
  <si>
    <t>Intéressement hebdomadaire</t>
  </si>
  <si>
    <t>Salaire minimum mensuel**</t>
  </si>
  <si>
    <t>REALISATEURS</t>
  </si>
  <si>
    <t>* Les contrats de 5 mois ou plus peuvent être suspendus en raison des impératifs de la production. La période de suspension du contrat ne donne pas lieu à rémunération seulement si elle est d'une durée égale ou supérieure à une semaine consécutive.
** Valable uniquement pour les films "annexe 1". Non applicable en annexe 3.</t>
  </si>
  <si>
    <t>Salaires minima des réalisateurs</t>
  </si>
  <si>
    <t>Salaires minima des techniciens en annexe 1 (39h)</t>
  </si>
  <si>
    <t>Salaires minima des techniciens en annexe 2  (équivalence - tournage uniquement)</t>
  </si>
  <si>
    <t>Classification</t>
  </si>
  <si>
    <t>Niveau</t>
  </si>
  <si>
    <t>Qualification</t>
  </si>
  <si>
    <t>Salaire minimum mensuel - Base</t>
  </si>
  <si>
    <t>Complément autonomie</t>
  </si>
  <si>
    <t>Complément technicité</t>
  </si>
  <si>
    <t>Complément responsabilité</t>
  </si>
  <si>
    <t>Salaire minimum mensuel - 1 complément</t>
  </si>
  <si>
    <t>Salaire minimum mensuel - 2 compléments</t>
  </si>
  <si>
    <t>Salaire minimum mensuel - 3 compléments</t>
  </si>
  <si>
    <t>Cadre supérieur</t>
  </si>
  <si>
    <t>Niveau I ou expérience équivalente</t>
  </si>
  <si>
    <t>Hors niveau</t>
  </si>
  <si>
    <t>Cadre A</t>
  </si>
  <si>
    <t>Niveau II ou expérience équivalente</t>
  </si>
  <si>
    <t>Cadre B</t>
  </si>
  <si>
    <t>Niveau III ou expérience équivalente</t>
  </si>
  <si>
    <t>Agent de maîtrise</t>
  </si>
  <si>
    <t>Niveau IV ou expérience équivalente</t>
  </si>
  <si>
    <t>Employé(e) A</t>
  </si>
  <si>
    <t>Niveau V ou expérience équivalente</t>
  </si>
  <si>
    <t>Employé(e) B</t>
  </si>
  <si>
    <t>Pas de diplôme ou expérience nécessaire</t>
  </si>
  <si>
    <t>ANNEXE 4 B - Exemples d'emplois repères</t>
  </si>
  <si>
    <t>Directeur général</t>
  </si>
  <si>
    <t>Directeur administratif</t>
  </si>
  <si>
    <t>Directeur financier</t>
  </si>
  <si>
    <t>Contrôleur de gestion</t>
  </si>
  <si>
    <t>Chef comptable</t>
  </si>
  <si>
    <t>Chargé administratif</t>
  </si>
  <si>
    <t>Comptable</t>
  </si>
  <si>
    <t>Directeur juridique</t>
  </si>
  <si>
    <t>Juriste</t>
  </si>
  <si>
    <t>Assistant juridique</t>
  </si>
  <si>
    <t>Directeur des ressources humaines</t>
  </si>
  <si>
    <t>Assistant RH</t>
  </si>
  <si>
    <t>Directeur des moyens généraux</t>
  </si>
  <si>
    <t>Responsable informatique</t>
  </si>
  <si>
    <t xml:space="preserve">Agent d'accueil </t>
  </si>
  <si>
    <t>Standardiste</t>
  </si>
  <si>
    <t>Coursier</t>
  </si>
  <si>
    <t>Gardien</t>
  </si>
  <si>
    <t>Directeur Marketing</t>
  </si>
  <si>
    <t>Assistant Marketing</t>
  </si>
  <si>
    <t>Producteur exécutif</t>
  </si>
  <si>
    <t>Responsable du développement</t>
  </si>
  <si>
    <t xml:space="preserve">Responsable de ligne éditoriale </t>
  </si>
  <si>
    <t>Chargé des lignes éditoriales et du développement</t>
  </si>
  <si>
    <t>Directeur des productions</t>
  </si>
  <si>
    <t>Chargé des productions</t>
  </si>
  <si>
    <t>Chargé(e) des post-productions</t>
  </si>
  <si>
    <t>Assistant des productions</t>
  </si>
  <si>
    <t>Secrétaire</t>
  </si>
  <si>
    <t>Employé administratif</t>
  </si>
  <si>
    <t>FILMS DE LONG-METRAGE</t>
  </si>
  <si>
    <t>TOURNAGE</t>
  </si>
  <si>
    <t>Journée (8 heures)</t>
  </si>
  <si>
    <t>Semaine 5 jours</t>
  </si>
  <si>
    <t>Semaine 6 jours</t>
  </si>
  <si>
    <t>REPETITIONS</t>
  </si>
  <si>
    <t>Artistes chorégraphiques, lyriques et de cirque, musiciens</t>
  </si>
  <si>
    <t>Service 3h</t>
  </si>
  <si>
    <t>Service 2 x 3h</t>
  </si>
  <si>
    <t>Autres artistes (acteurs…)</t>
  </si>
  <si>
    <t>Service 4h</t>
  </si>
  <si>
    <t>Service 2 x 4h</t>
  </si>
  <si>
    <t>La rémunération au titre de l'article L. 212-4 alinéa 2 du code de la propriété intellectuelle pour l'exploitation de la prestation représente 33% du montant des minima indiqués ci-dessus (hors indemnité HMC de 16,73€ par jour).</t>
  </si>
  <si>
    <t>FILMS DE COURT-METRAGE</t>
  </si>
  <si>
    <t>Journée</t>
  </si>
  <si>
    <t>La rémunération au titre de l'article L. 212-4 alinéa 2 du code de la propriété intellectuelle pour l'exploitation de la prestation représente 20% du montant des minima indiqués ci-dessus.</t>
  </si>
  <si>
    <t>ARTISTES INTERPRETES</t>
  </si>
  <si>
    <t>ACTEURS DE COMPLEMENT</t>
  </si>
  <si>
    <t>SOMMAIRE</t>
  </si>
  <si>
    <t>Salaires minima des salariés permanents</t>
  </si>
  <si>
    <t>Salaire minimum garanti 2022</t>
  </si>
  <si>
    <t>Rémunération au cachet - Chapitre X  du Titre II</t>
  </si>
  <si>
    <t>Salaire minimum garanti</t>
  </si>
  <si>
    <t>Taux horaire</t>
  </si>
  <si>
    <t>Montant intéressement</t>
  </si>
  <si>
    <t>Salaire de référence</t>
  </si>
  <si>
    <t>2ème assistant opérateur du son cinéma*</t>
  </si>
  <si>
    <t>1er assistant opérateur du son cinéma*</t>
  </si>
  <si>
    <t xml:space="preserve">* Il n'est pas encore possible de déclarer les fonctions de 1er et 2ème assistant opérateur du son cinéma auprès de Pôle emploi. Un décret ministériel modifiant la liste des fonctions de l'annexe 8 du règlement général d'assurance chômage doit être publié (en attente). </t>
  </si>
  <si>
    <r>
      <rPr>
        <b/>
        <sz val="11"/>
        <color rgb="FFFF0000"/>
        <rFont val="Tahoma"/>
        <family val="2"/>
      </rPr>
      <t>Rappel :</t>
    </r>
    <r>
      <rPr>
        <sz val="11"/>
        <color rgb="FFFF0000"/>
        <rFont val="Tahoma"/>
        <family val="2"/>
      </rPr>
      <t xml:space="preserve"> Le salaire annuel d'un salarié ne saurait être inférieur à douze fois le salaire minimum mensuel « hors complément » de sa catégorie augmenté d'un demi-mois du salaire minimum conventionnel « hors complément » prévu pour les employés B de niveau 6 (art. VI.2 du Titre IV).</t>
    </r>
  </si>
  <si>
    <t>Emploi</t>
  </si>
  <si>
    <t>5 jours</t>
  </si>
  <si>
    <t>6 jours</t>
  </si>
  <si>
    <t>Figurant</t>
  </si>
  <si>
    <t>Silhouette muette</t>
  </si>
  <si>
    <t>Doublure simple (lumière-cadrage ou image ou texte)</t>
  </si>
  <si>
    <t>Doublure polyvalente</t>
  </si>
  <si>
    <t>Par jour : 8h de travail effectif + majoration engagement de courte durée de 10%</t>
  </si>
  <si>
    <t>Par semaine 5 jours : 40h de travail effectif dont 5h majorées à 25%</t>
  </si>
  <si>
    <t>Par semaine 6 jours : 48h de travail effectif dont 13h majorées à 25%</t>
  </si>
  <si>
    <r>
      <rPr>
        <b/>
        <sz val="11"/>
        <color rgb="FF000000"/>
        <rFont val="Tahoma"/>
        <family val="2"/>
      </rPr>
      <t xml:space="preserve">Rappel / Article 34 Titre II CCN : Engagement &lt; 1 semaine </t>
    </r>
    <r>
      <rPr>
        <sz val="11"/>
        <color rgb="FF000000"/>
        <rFont val="Tahoma"/>
        <family val="2"/>
      </rPr>
      <t>: Majoration du salaire horaire de base minimum garanti de 25%. Heures supplémentaires effectuées au-delà de la durée de 7 heures  majorées de 50 % du salaire horaire de base minimum garanti. Heures supplémentaires effectuées au-delà de la 10e heure majorées de 100 % du salaire horaire de base minimum garanti.
La rémunération journalière minimale garantie ne peut être inférieure à 7 heures.</t>
    </r>
  </si>
  <si>
    <r>
      <t xml:space="preserve">ANNEXE 3 - Durée du travail base 39h hebdomadaires
</t>
    </r>
    <r>
      <rPr>
        <b/>
        <i/>
        <sz val="16"/>
        <rFont val="Tahoma"/>
        <family val="2"/>
      </rPr>
      <t>(sous réserve de l'obtention de la dérogation)</t>
    </r>
  </si>
  <si>
    <r>
      <t xml:space="preserve">ANNEXE 3 BIS - Durée du travail avec équivalence (tournage)
</t>
    </r>
    <r>
      <rPr>
        <b/>
        <i/>
        <sz val="14"/>
        <rFont val="Tahoma"/>
        <family val="2"/>
      </rPr>
      <t>(sous réserve de l'obtention de la dérogation)</t>
    </r>
  </si>
  <si>
    <t>ANNEXE 4 A - Salaires minima mensuels des salariés attachés à l'activité permanente de l'entreprise</t>
  </si>
  <si>
    <t>Silhouette parlante (jusqu'à 5 mots)</t>
  </si>
  <si>
    <t>INDEMNITES</t>
  </si>
  <si>
    <t>SALAIRES</t>
  </si>
  <si>
    <t>Indemnité pour costume spécial fourni par l'acteur de complément</t>
  </si>
  <si>
    <t xml:space="preserve">Costume spécial : costume très élégant de ville, jaquette, tailleur, robe de cocktail ou de dîner, costume de service, barman, steward, garçon de café, agent de police, costume d’époque ancienne </t>
  </si>
  <si>
    <t xml:space="preserve">Costume très spécial : costume ou robe très élégant présen- tant une valeur professionnelle et vestimentaire de 1er ordre, costume de soirée, habit, habit de maître d’hôtel, spencer, smoking, robe du soir </t>
  </si>
  <si>
    <t>Cette indemnité constitutive de frais professionnels concerne les figurants.</t>
  </si>
  <si>
    <t>Indemnité pour scènes particulières</t>
  </si>
  <si>
    <t>Tournage de scènes exceptionnelles de danse et chant (avec ou sans enregistrement)</t>
  </si>
  <si>
    <t>Tournage de scènes de danses réglées par un maître de ballet (avec figures, pavanes, gavotte, menuet, quadrille, etc.)</t>
  </si>
  <si>
    <t>50% du salaire journalier minimum garanti</t>
  </si>
  <si>
    <t>Scènes de pluie ou de natation</t>
  </si>
  <si>
    <t>Scènes de nu, topless, striptease, cadavre, scènes d'amour simulées</t>
  </si>
  <si>
    <t>Scènes particulièrement pénibles</t>
  </si>
  <si>
    <t>Répétition de danses ou de chants et tournage des scènes correspondantes</t>
  </si>
  <si>
    <t>Indemnités diverses</t>
  </si>
  <si>
    <t>Doublure : convocation en vue d'un choix ou d'une sélection, non suivie d'effet</t>
  </si>
  <si>
    <t>Séance d'essayage de costume organisée par la production</t>
  </si>
  <si>
    <t>Indemnité pour costumes multiples au-delà de deux tenues complètes</t>
  </si>
  <si>
    <t>10,00 € par tenue</t>
  </si>
  <si>
    <t>Indemnités de restauration</t>
  </si>
  <si>
    <t>barème Urssaf</t>
  </si>
  <si>
    <t>Valeur minimum du titre-restaurant</t>
  </si>
  <si>
    <t>Indemnités de repas et de casse-croûte</t>
  </si>
  <si>
    <t>Indemnité pour heures de voyage en dehors des jours de travail</t>
  </si>
  <si>
    <t>Au-delà de 3h et jusqu'à 6h de voyage aller ou retour</t>
  </si>
  <si>
    <t>50,00 € pour le voyage</t>
  </si>
  <si>
    <t>Au-delà de 6h de voyage aller ou retour</t>
  </si>
  <si>
    <t>100,00 € par période de 24h pour le voyage</t>
  </si>
  <si>
    <t>Indemnité pour heures anticipées</t>
  </si>
  <si>
    <t>Indemnité pour chaque heure concernée</t>
  </si>
  <si>
    <t>salaire horaire de base majoré de 25%</t>
  </si>
  <si>
    <r>
      <t xml:space="preserve">Annexe 3
</t>
    </r>
    <r>
      <rPr>
        <i/>
        <sz val="11"/>
        <color rgb="FF000000"/>
        <rFont val="Tahoma"/>
        <family val="2"/>
      </rPr>
      <t>Sous réserve de l'obtention de la dérogation</t>
    </r>
  </si>
  <si>
    <t>Salaires minima des artistes-interprètes</t>
  </si>
  <si>
    <t>Salaires minima des acteurs de complément</t>
  </si>
  <si>
    <t>Salaires minima des techniciens en annexe 3 (39h)</t>
  </si>
  <si>
    <t>Salaires minima des techniciens en annexe 3 bis (équivalence - tournage uniquement)</t>
  </si>
  <si>
    <t>Indemnité maquillage, habillage, coiffure pour 30mn (au-delà de 30 mn, travail effectif)</t>
  </si>
  <si>
    <t>Plafond de l'indemnité de congés payés</t>
  </si>
  <si>
    <t>Triple du salaire minimum en vigueur au jour du travail effectif</t>
  </si>
  <si>
    <t>Répétitions des doublures polyvalentes</t>
  </si>
  <si>
    <t>Avenant du 24 juillet 2023 applicable au 1er septembre 2023 pour les entreprises adhérentes SPI / UPC / API</t>
  </si>
  <si>
    <t>Avenant du 1er août 2023 applicable au 1er septembre 2023 pour les entreprises adhérentes SPI / UPC / API</t>
  </si>
  <si>
    <t>Salaire minimum garanti journalier</t>
  </si>
  <si>
    <t>Salaire minimum garanti hebdomadaire</t>
  </si>
  <si>
    <t>Accessoires de jeu utilisés à l'image et demandés par la production :</t>
  </si>
  <si>
    <t xml:space="preserve">     Animaux, véhicules et moyens de transport sans permis, matériel son ou audiovisuel, accessoires professionnels</t>
  </si>
  <si>
    <t xml:space="preserve">     Véhicules avec permis (hors indemnisation de carburant)</t>
  </si>
  <si>
    <t>Forfait par tranche de 4h</t>
  </si>
  <si>
    <t>Forfait pour deux tranches : 2 x 4h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</si>
</sst>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0\ &quot;€&quot;_);[Red]\(#,##0\ &quot;€&quot;\)"/>
    <numFmt numFmtId="8" formatCode="#,##0.00\ &quot;€&quot;_);[Red]\(#,##0.00\ &quot;€&quot;\)"/>
    <numFmt numFmtId="164" formatCode="#,##0.00\ &quot;€&quot;"/>
    <numFmt numFmtId="165" formatCode="0.000"/>
    <numFmt numFmtId="166" formatCode="#,##0\ &quot;€&quot;"/>
  </numFmts>
  <fonts count="30" x14ac:knownFonts="1">
    <font>
      <sz val="12"/>
      <color theme="1"/>
      <name val="Calibri"/>
      <family val="2"/>
      <scheme val="minor"/>
    </font>
    <font>
      <sz val="11"/>
      <color rgb="FF000000"/>
      <name val="Tahoma"/>
      <family val="2"/>
    </font>
    <font>
      <b/>
      <sz val="16"/>
      <color rgb="FF000000"/>
      <name val="Tahoma"/>
      <family val="2"/>
    </font>
    <font>
      <i/>
      <sz val="11"/>
      <color rgb="FF000000"/>
      <name val="Tahoma"/>
      <family val="2"/>
    </font>
    <font>
      <b/>
      <sz val="11"/>
      <color rgb="FF000000"/>
      <name val="Tahoma"/>
      <family val="2"/>
    </font>
    <font>
      <sz val="12"/>
      <color theme="1"/>
      <name val="Calibri"/>
      <family val="2"/>
    </font>
    <font>
      <i/>
      <sz val="10"/>
      <color rgb="FF000000"/>
      <name val="Tahoma"/>
      <family val="2"/>
    </font>
    <font>
      <b/>
      <sz val="11"/>
      <color theme="0"/>
      <name val="Tahoma"/>
      <family val="2"/>
    </font>
    <font>
      <i/>
      <sz val="8"/>
      <color rgb="FF000000"/>
      <name val="Tahoma"/>
      <family val="2"/>
    </font>
    <font>
      <sz val="12"/>
      <color theme="1"/>
      <name val="Calibri"/>
      <family val="2"/>
      <scheme val="minor"/>
    </font>
    <font>
      <sz val="11"/>
      <color theme="0"/>
      <name val="Tahoma"/>
      <family val="2"/>
    </font>
    <font>
      <u/>
      <sz val="12"/>
      <color theme="10"/>
      <name val="Calibri"/>
      <family val="2"/>
      <scheme val="minor"/>
    </font>
    <font>
      <sz val="11"/>
      <color theme="1"/>
      <name val="Tahoma"/>
      <family val="2"/>
    </font>
    <font>
      <b/>
      <sz val="16"/>
      <color theme="1"/>
      <name val="Tahoma"/>
      <family val="2"/>
    </font>
    <font>
      <sz val="11"/>
      <color rgb="FFFF0000"/>
      <name val="Tahoma"/>
      <family val="2"/>
    </font>
    <font>
      <b/>
      <sz val="11"/>
      <color theme="1"/>
      <name val="Tahoma"/>
      <family val="2"/>
    </font>
    <font>
      <b/>
      <sz val="12"/>
      <color theme="0"/>
      <name val="Tahoma"/>
      <family val="2"/>
    </font>
    <font>
      <sz val="11"/>
      <name val="Tahoma"/>
      <family val="2"/>
    </font>
    <font>
      <b/>
      <sz val="16"/>
      <name val="Tahoma"/>
      <family val="2"/>
    </font>
    <font>
      <b/>
      <sz val="11"/>
      <name val="Tahoma"/>
      <family val="2"/>
    </font>
    <font>
      <b/>
      <sz val="11"/>
      <color rgb="FFFF0000"/>
      <name val="Tahoma"/>
      <family val="2"/>
    </font>
    <font>
      <sz val="12"/>
      <color rgb="FFFF0000"/>
      <name val="Calibri"/>
      <family val="2"/>
      <scheme val="minor"/>
    </font>
    <font>
      <b/>
      <sz val="11"/>
      <color theme="0"/>
      <name val="Calibri"/>
      <family val="2"/>
      <scheme val="minor"/>
    </font>
    <font>
      <i/>
      <sz val="11"/>
      <color theme="1"/>
      <name val="Tahoma"/>
      <family val="2"/>
    </font>
    <font>
      <b/>
      <i/>
      <sz val="16"/>
      <name val="Tahoma"/>
      <family val="2"/>
    </font>
    <font>
      <b/>
      <i/>
      <sz val="14"/>
      <name val="Tahoma"/>
      <family val="2"/>
    </font>
    <font>
      <sz val="12"/>
      <color theme="1"/>
      <name val="Tahoma"/>
      <family val="2"/>
    </font>
    <font>
      <b/>
      <sz val="12"/>
      <color theme="1"/>
      <name val="Tahoma"/>
      <family val="2"/>
    </font>
    <font>
      <b/>
      <sz val="12"/>
      <color rgb="FF000000"/>
      <name val="Tahoma"/>
      <family val="2"/>
    </font>
    <font>
      <u/>
      <sz val="12"/>
      <color theme="10"/>
      <name val="Tahoma"/>
      <family val="2"/>
    </font>
  </fonts>
  <fills count="9">
    <fill>
      <patternFill patternType="none"/>
    </fill>
    <fill>
      <patternFill patternType="gray125"/>
    </fill>
    <fill>
      <patternFill patternType="solid">
        <fgColor rgb="FF5B9BD5"/>
        <bgColor rgb="FF000000"/>
      </patternFill>
    </fill>
    <fill>
      <patternFill patternType="solid">
        <fgColor rgb="FFDDEBF7"/>
        <bgColor rgb="FF000000"/>
      </patternFill>
    </fill>
    <fill>
      <patternFill patternType="solid">
        <fgColor theme="8" tint="0.79998168889431442"/>
        <bgColor indexed="64"/>
      </patternFill>
    </fill>
    <fill>
      <patternFill patternType="solid">
        <fgColor theme="8"/>
        <bgColor indexed="64"/>
      </patternFill>
    </fill>
    <fill>
      <patternFill patternType="solid">
        <fgColor theme="0"/>
        <bgColor rgb="FF000000"/>
      </patternFill>
    </fill>
    <fill>
      <patternFill patternType="solid">
        <fgColor theme="0"/>
        <bgColor indexed="64"/>
      </patternFill>
    </fill>
    <fill>
      <patternFill patternType="solid">
        <fgColor theme="8" tint="0.79998168889431442"/>
        <bgColor rgb="FF000000"/>
      </patternFill>
    </fill>
  </fills>
  <borders count="32">
    <border>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indexed="64"/>
      </left>
      <right/>
      <top style="thin">
        <color indexed="64"/>
      </top>
      <bottom style="thin">
        <color indexed="64"/>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medium">
        <color indexed="64"/>
      </right>
      <top style="medium">
        <color indexed="64"/>
      </top>
      <bottom/>
      <diagonal/>
    </border>
    <border>
      <left style="medium">
        <color indexed="64"/>
      </left>
      <right style="thin">
        <color auto="1"/>
      </right>
      <top style="medium">
        <color indexed="64"/>
      </top>
      <bottom/>
      <diagonal/>
    </border>
    <border>
      <left/>
      <right style="thin">
        <color auto="1"/>
      </right>
      <top style="medium">
        <color indexed="64"/>
      </top>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medium">
        <color indexed="64"/>
      </bottom>
      <diagonal/>
    </border>
    <border>
      <left/>
      <right style="medium">
        <color indexed="64"/>
      </right>
      <top style="thin">
        <color auto="1"/>
      </top>
      <bottom style="medium">
        <color indexed="64"/>
      </bottom>
      <diagonal/>
    </border>
    <border>
      <left/>
      <right/>
      <top/>
      <bottom style="thin">
        <color auto="1"/>
      </bottom>
      <diagonal/>
    </border>
  </borders>
  <cellStyleXfs count="3">
    <xf numFmtId="0" fontId="0" fillId="0" borderId="0"/>
    <xf numFmtId="9" fontId="9" fillId="0" borderId="0" applyFont="0" applyFill="0" applyBorder="0" applyAlignment="0" applyProtection="0"/>
    <xf numFmtId="0" fontId="11" fillId="0" borderId="0" applyNumberFormat="0" applyFill="0" applyBorder="0" applyAlignment="0" applyProtection="0"/>
  </cellStyleXfs>
  <cellXfs count="289">
    <xf numFmtId="0" fontId="0" fillId="0" borderId="0" xfId="0"/>
    <xf numFmtId="0" fontId="1" fillId="0" borderId="0" xfId="0" applyFont="1"/>
    <xf numFmtId="0" fontId="2" fillId="0" borderId="0" xfId="0" applyFont="1" applyAlignment="1">
      <alignment vertical="center"/>
    </xf>
    <xf numFmtId="0" fontId="3" fillId="0" borderId="0" xfId="0" applyFont="1"/>
    <xf numFmtId="49" fontId="1" fillId="3" borderId="3" xfId="0" applyNumberFormat="1" applyFont="1" applyFill="1" applyBorder="1"/>
    <xf numFmtId="49" fontId="1" fillId="0" borderId="3" xfId="0" applyNumberFormat="1" applyFont="1" applyBorder="1"/>
    <xf numFmtId="164" fontId="1" fillId="0" borderId="4" xfId="0" applyNumberFormat="1" applyFont="1" applyBorder="1" applyAlignment="1">
      <alignment horizontal="center" vertical="center"/>
    </xf>
    <xf numFmtId="49" fontId="1" fillId="3" borderId="5" xfId="0" applyNumberFormat="1" applyFont="1" applyFill="1" applyBorder="1"/>
    <xf numFmtId="49" fontId="4" fillId="0" borderId="0" xfId="0" applyNumberFormat="1" applyFont="1" applyAlignment="1">
      <alignment horizontal="left"/>
    </xf>
    <xf numFmtId="164" fontId="1" fillId="0" borderId="0" xfId="0" applyNumberFormat="1" applyFont="1" applyAlignment="1">
      <alignment horizontal="center"/>
    </xf>
    <xf numFmtId="0" fontId="5" fillId="0" borderId="0" xfId="0" applyFont="1"/>
    <xf numFmtId="0" fontId="1" fillId="0" borderId="0" xfId="0" applyFont="1" applyAlignment="1">
      <alignment vertical="center"/>
    </xf>
    <xf numFmtId="164" fontId="1" fillId="0" borderId="0" xfId="0" applyNumberFormat="1" applyFont="1" applyAlignment="1">
      <alignment horizontal="center" vertical="center"/>
    </xf>
    <xf numFmtId="0" fontId="1" fillId="0" borderId="0" xfId="0" applyFont="1" applyAlignment="1">
      <alignment horizontal="right"/>
    </xf>
    <xf numFmtId="0" fontId="1" fillId="0" borderId="0" xfId="0" applyFont="1" applyAlignment="1">
      <alignment horizontal="center"/>
    </xf>
    <xf numFmtId="0" fontId="4" fillId="2" borderId="3" xfId="0" applyFont="1" applyFill="1" applyBorder="1" applyAlignment="1">
      <alignment horizontal="left" vertical="center"/>
    </xf>
    <xf numFmtId="0" fontId="4" fillId="2" borderId="2" xfId="0" applyFont="1" applyFill="1" applyBorder="1" applyAlignment="1">
      <alignment horizontal="center" vertical="center" wrapText="1"/>
    </xf>
    <xf numFmtId="4" fontId="4" fillId="2" borderId="4" xfId="0" applyNumberFormat="1" applyFont="1" applyFill="1" applyBorder="1" applyAlignment="1">
      <alignment horizontal="center" vertical="center" wrapText="1"/>
    </xf>
    <xf numFmtId="0" fontId="1" fillId="0" borderId="3" xfId="0" applyFont="1" applyBorder="1"/>
    <xf numFmtId="1" fontId="1" fillId="0" borderId="4" xfId="0" applyNumberFormat="1" applyFont="1" applyBorder="1" applyAlignment="1">
      <alignment horizontal="center"/>
    </xf>
    <xf numFmtId="164" fontId="1" fillId="0" borderId="4" xfId="0" applyNumberFormat="1" applyFont="1" applyBorder="1" applyAlignment="1">
      <alignment horizontal="center"/>
    </xf>
    <xf numFmtId="164" fontId="1" fillId="0" borderId="11" xfId="0" applyNumberFormat="1" applyFont="1" applyBorder="1" applyAlignment="1">
      <alignment horizontal="center"/>
    </xf>
    <xf numFmtId="0" fontId="1" fillId="0" borderId="4" xfId="0" applyFont="1" applyBorder="1" applyAlignment="1">
      <alignment horizontal="center" vertical="center" wrapText="1"/>
    </xf>
    <xf numFmtId="0" fontId="1" fillId="3" borderId="3" xfId="0" applyFont="1" applyFill="1" applyBorder="1"/>
    <xf numFmtId="1" fontId="1" fillId="3" borderId="4" xfId="0" applyNumberFormat="1" applyFont="1" applyFill="1" applyBorder="1" applyAlignment="1">
      <alignment horizontal="center"/>
    </xf>
    <xf numFmtId="164" fontId="1" fillId="3" borderId="4" xfId="0" applyNumberFormat="1" applyFont="1" applyFill="1" applyBorder="1" applyAlignment="1">
      <alignment horizontal="center"/>
    </xf>
    <xf numFmtId="0" fontId="1" fillId="3" borderId="4" xfId="0" applyFont="1" applyFill="1" applyBorder="1" applyAlignment="1">
      <alignment horizontal="center"/>
    </xf>
    <xf numFmtId="0" fontId="1" fillId="0" borderId="4" xfId="0" applyFont="1" applyBorder="1" applyAlignment="1">
      <alignment horizontal="center"/>
    </xf>
    <xf numFmtId="0" fontId="1" fillId="0" borderId="12" xfId="0" applyFont="1" applyBorder="1"/>
    <xf numFmtId="1" fontId="1" fillId="0" borderId="13" xfId="0" applyNumberFormat="1" applyFont="1" applyBorder="1" applyAlignment="1">
      <alignment horizontal="center"/>
    </xf>
    <xf numFmtId="0" fontId="1" fillId="3" borderId="5" xfId="0" applyFont="1" applyFill="1" applyBorder="1"/>
    <xf numFmtId="1" fontId="1" fillId="3" borderId="6" xfId="0" applyNumberFormat="1" applyFont="1" applyFill="1" applyBorder="1" applyAlignment="1">
      <alignment horizontal="center"/>
    </xf>
    <xf numFmtId="164" fontId="1" fillId="3" borderId="6" xfId="0" applyNumberFormat="1" applyFont="1" applyFill="1" applyBorder="1" applyAlignment="1">
      <alignment horizontal="center"/>
    </xf>
    <xf numFmtId="0" fontId="1" fillId="3" borderId="6" xfId="0" applyFont="1" applyFill="1" applyBorder="1" applyAlignment="1">
      <alignment horizontal="center"/>
    </xf>
    <xf numFmtId="0" fontId="8" fillId="0" borderId="0" xfId="0" applyFont="1"/>
    <xf numFmtId="0" fontId="4" fillId="0" borderId="0" xfId="0" applyFont="1" applyAlignment="1">
      <alignment horizontal="left"/>
    </xf>
    <xf numFmtId="0" fontId="4" fillId="2" borderId="15" xfId="0" applyFont="1" applyFill="1" applyBorder="1" applyAlignment="1">
      <alignment horizontal="left" vertical="center"/>
    </xf>
    <xf numFmtId="4" fontId="4" fillId="2" borderId="16" xfId="0" applyNumberFormat="1" applyFont="1" applyFill="1" applyBorder="1" applyAlignment="1">
      <alignment horizontal="center" vertical="center" wrapText="1"/>
    </xf>
    <xf numFmtId="0" fontId="4" fillId="2" borderId="16" xfId="0" applyFont="1" applyFill="1" applyBorder="1" applyAlignment="1">
      <alignment horizontal="center" vertical="center" wrapText="1"/>
    </xf>
    <xf numFmtId="49" fontId="4" fillId="0" borderId="3" xfId="0" applyNumberFormat="1" applyFont="1" applyBorder="1"/>
    <xf numFmtId="0" fontId="0" fillId="0" borderId="0" xfId="0" applyAlignment="1">
      <alignment vertical="center"/>
    </xf>
    <xf numFmtId="0" fontId="3" fillId="0" borderId="0" xfId="0" applyFont="1" applyAlignment="1">
      <alignment vertical="center"/>
    </xf>
    <xf numFmtId="0" fontId="4" fillId="0" borderId="0" xfId="0" applyFont="1" applyAlignment="1">
      <alignment vertical="center"/>
    </xf>
    <xf numFmtId="49" fontId="1" fillId="3" borderId="3" xfId="0" applyNumberFormat="1" applyFont="1" applyFill="1" applyBorder="1" applyAlignment="1">
      <alignment vertical="center"/>
    </xf>
    <xf numFmtId="49" fontId="1" fillId="0" borderId="3" xfId="0" applyNumberFormat="1" applyFont="1" applyBorder="1" applyAlignment="1">
      <alignment vertical="center"/>
    </xf>
    <xf numFmtId="49" fontId="1" fillId="0" borderId="3" xfId="0" applyNumberFormat="1" applyFont="1" applyBorder="1" applyAlignment="1">
      <alignment vertical="center" wrapText="1"/>
    </xf>
    <xf numFmtId="164" fontId="1" fillId="0" borderId="0" xfId="0" applyNumberFormat="1" applyFont="1" applyAlignment="1">
      <alignment vertical="center"/>
    </xf>
    <xf numFmtId="49" fontId="4" fillId="0" borderId="0" xfId="0" applyNumberFormat="1" applyFont="1" applyAlignment="1">
      <alignment horizontal="left" vertical="center"/>
    </xf>
    <xf numFmtId="164" fontId="1" fillId="4" borderId="11" xfId="0" applyNumberFormat="1" applyFont="1" applyFill="1" applyBorder="1" applyAlignment="1">
      <alignment horizontal="center"/>
    </xf>
    <xf numFmtId="164" fontId="1" fillId="4" borderId="14" xfId="0" applyNumberFormat="1" applyFont="1" applyFill="1" applyBorder="1" applyAlignment="1">
      <alignment horizontal="center"/>
    </xf>
    <xf numFmtId="0" fontId="4" fillId="2" borderId="4" xfId="0" applyFont="1" applyFill="1" applyBorder="1" applyAlignment="1">
      <alignment horizontal="center" vertical="center" wrapText="1"/>
    </xf>
    <xf numFmtId="164" fontId="1" fillId="4" borderId="4" xfId="0" applyNumberFormat="1" applyFont="1" applyFill="1" applyBorder="1" applyAlignment="1">
      <alignment horizontal="center"/>
    </xf>
    <xf numFmtId="164" fontId="1" fillId="4" borderId="6" xfId="0" applyNumberFormat="1" applyFont="1" applyFill="1" applyBorder="1" applyAlignment="1">
      <alignment horizontal="center"/>
    </xf>
    <xf numFmtId="0" fontId="5" fillId="0" borderId="0" xfId="0" applyFont="1" applyAlignment="1">
      <alignment horizontal="left" vertical="center"/>
    </xf>
    <xf numFmtId="49" fontId="1" fillId="0" borderId="3" xfId="0" applyNumberFormat="1" applyFont="1" applyBorder="1" applyAlignment="1">
      <alignment horizontal="left" vertical="center"/>
    </xf>
    <xf numFmtId="164" fontId="1" fillId="0" borderId="11" xfId="0" applyNumberFormat="1" applyFont="1" applyBorder="1" applyAlignment="1">
      <alignment horizontal="center" vertical="center"/>
    </xf>
    <xf numFmtId="164" fontId="1" fillId="0" borderId="11" xfId="0" applyNumberFormat="1" applyFont="1" applyBorder="1" applyAlignment="1">
      <alignment horizontal="left" vertical="center"/>
    </xf>
    <xf numFmtId="0" fontId="1" fillId="0" borderId="3" xfId="0" applyFont="1" applyBorder="1" applyAlignment="1">
      <alignment horizontal="left" vertical="center"/>
    </xf>
    <xf numFmtId="0" fontId="1" fillId="0" borderId="11" xfId="0" applyFont="1" applyBorder="1" applyAlignment="1">
      <alignment horizontal="left" vertical="center"/>
    </xf>
    <xf numFmtId="0" fontId="1" fillId="0" borderId="5" xfId="0" applyFont="1" applyBorder="1" applyAlignment="1">
      <alignment horizontal="left" vertical="center"/>
    </xf>
    <xf numFmtId="8" fontId="1" fillId="0" borderId="11" xfId="0" applyNumberFormat="1" applyFont="1" applyBorder="1" applyAlignment="1">
      <alignment horizontal="center" vertical="center"/>
    </xf>
    <xf numFmtId="164" fontId="1" fillId="0" borderId="14" xfId="0" applyNumberFormat="1" applyFont="1" applyBorder="1" applyAlignment="1">
      <alignment horizontal="center" vertical="center"/>
    </xf>
    <xf numFmtId="0" fontId="4" fillId="2" borderId="18" xfId="0" applyFont="1" applyFill="1" applyBorder="1" applyAlignment="1">
      <alignment horizontal="center" vertical="center" wrapText="1"/>
    </xf>
    <xf numFmtId="0" fontId="1" fillId="0" borderId="1" xfId="0" applyFont="1" applyBorder="1" applyAlignment="1">
      <alignment vertical="center"/>
    </xf>
    <xf numFmtId="165" fontId="1" fillId="0" borderId="0" xfId="0" applyNumberFormat="1" applyFont="1" applyAlignment="1">
      <alignment vertical="center"/>
    </xf>
    <xf numFmtId="0" fontId="6" fillId="0" borderId="0" xfId="0" applyFont="1" applyAlignment="1">
      <alignment vertical="center"/>
    </xf>
    <xf numFmtId="1" fontId="1" fillId="0" borderId="2" xfId="0" applyNumberFormat="1" applyFont="1" applyBorder="1" applyAlignment="1">
      <alignment horizontal="center" vertical="center"/>
    </xf>
    <xf numFmtId="0" fontId="1" fillId="3" borderId="1" xfId="0" applyFont="1" applyFill="1" applyBorder="1" applyAlignment="1">
      <alignment vertical="center"/>
    </xf>
    <xf numFmtId="1" fontId="1" fillId="3" borderId="2" xfId="0" applyNumberFormat="1" applyFont="1" applyFill="1" applyBorder="1" applyAlignment="1">
      <alignment horizontal="center" vertical="center"/>
    </xf>
    <xf numFmtId="164" fontId="1" fillId="4" borderId="4" xfId="0" applyNumberFormat="1" applyFont="1" applyFill="1" applyBorder="1" applyAlignment="1">
      <alignment horizontal="center" vertical="center"/>
    </xf>
    <xf numFmtId="0" fontId="1" fillId="0" borderId="3" xfId="0" applyFont="1" applyBorder="1" applyAlignment="1">
      <alignment vertical="center"/>
    </xf>
    <xf numFmtId="1" fontId="1" fillId="0" borderId="4" xfId="0" applyNumberFormat="1" applyFont="1" applyBorder="1" applyAlignment="1">
      <alignment horizontal="center" vertical="center"/>
    </xf>
    <xf numFmtId="0" fontId="1" fillId="3" borderId="3" xfId="0" applyFont="1" applyFill="1" applyBorder="1" applyAlignment="1">
      <alignment vertical="center"/>
    </xf>
    <xf numFmtId="1" fontId="1" fillId="3" borderId="4" xfId="0" applyNumberFormat="1" applyFont="1" applyFill="1" applyBorder="1" applyAlignment="1">
      <alignment horizontal="center" vertical="center"/>
    </xf>
    <xf numFmtId="49" fontId="1" fillId="0" borderId="3" xfId="0" applyNumberFormat="1" applyFont="1" applyBorder="1" applyAlignment="1">
      <alignment horizontal="right" vertical="center"/>
    </xf>
    <xf numFmtId="49" fontId="1" fillId="0" borderId="19" xfId="0" applyNumberFormat="1" applyFont="1" applyBorder="1" applyAlignment="1">
      <alignment horizontal="left" vertical="center"/>
    </xf>
    <xf numFmtId="164" fontId="1" fillId="0" borderId="20" xfId="0" applyNumberFormat="1" applyFont="1" applyBorder="1" applyAlignment="1">
      <alignment horizontal="center" vertical="center"/>
    </xf>
    <xf numFmtId="0" fontId="12" fillId="0" borderId="0" xfId="0" applyFont="1"/>
    <xf numFmtId="0" fontId="13" fillId="0" borderId="0" xfId="0" applyFont="1" applyAlignment="1">
      <alignment vertical="center"/>
    </xf>
    <xf numFmtId="0" fontId="14" fillId="0" borderId="0" xfId="0" applyFont="1"/>
    <xf numFmtId="0" fontId="15" fillId="5" borderId="15" xfId="0" applyFont="1" applyFill="1" applyBorder="1" applyAlignment="1">
      <alignment horizontal="center" vertical="center"/>
    </xf>
    <xf numFmtId="4" fontId="15" fillId="5" borderId="16" xfId="0" applyNumberFormat="1" applyFont="1" applyFill="1" applyBorder="1" applyAlignment="1">
      <alignment horizontal="center" vertical="center" wrapText="1"/>
    </xf>
    <xf numFmtId="0" fontId="15" fillId="5" borderId="17"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16" xfId="0" applyFont="1" applyFill="1" applyBorder="1" applyAlignment="1">
      <alignment horizontal="center" vertical="center" wrapText="1"/>
    </xf>
    <xf numFmtId="0" fontId="12" fillId="0" borderId="0" xfId="0" applyFont="1" applyAlignment="1">
      <alignment horizontal="center"/>
    </xf>
    <xf numFmtId="0" fontId="12" fillId="4" borderId="3" xfId="0" applyFont="1" applyFill="1" applyBorder="1" applyAlignment="1">
      <alignment horizontal="center" vertical="center" wrapText="1"/>
    </xf>
    <xf numFmtId="3" fontId="12" fillId="4" borderId="4" xfId="0" applyNumberFormat="1" applyFont="1" applyFill="1" applyBorder="1" applyAlignment="1">
      <alignment horizontal="center" vertical="center" wrapText="1"/>
    </xf>
    <xf numFmtId="4" fontId="12" fillId="4" borderId="4" xfId="0" applyNumberFormat="1"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4" borderId="11" xfId="0" applyFont="1" applyFill="1" applyBorder="1" applyAlignment="1">
      <alignment horizontal="center" vertical="center" wrapText="1"/>
    </xf>
    <xf numFmtId="164" fontId="12" fillId="4" borderId="3" xfId="0" applyNumberFormat="1" applyFont="1" applyFill="1" applyBorder="1" applyAlignment="1">
      <alignment horizontal="center" vertical="center" wrapText="1"/>
    </xf>
    <xf numFmtId="164" fontId="12" fillId="4" borderId="4" xfId="0" applyNumberFormat="1"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4" fontId="12" fillId="0" borderId="4" xfId="0" applyNumberFormat="1" applyFont="1" applyBorder="1" applyAlignment="1">
      <alignment horizontal="center" vertical="center" wrapText="1"/>
    </xf>
    <xf numFmtId="9" fontId="12" fillId="0" borderId="3" xfId="0" applyNumberFormat="1" applyFont="1" applyBorder="1" applyAlignment="1">
      <alignment horizontal="center" vertical="center" wrapText="1"/>
    </xf>
    <xf numFmtId="9" fontId="12" fillId="0" borderId="4"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0" borderId="11" xfId="0" applyNumberFormat="1" applyFont="1" applyBorder="1" applyAlignment="1">
      <alignment horizontal="center" vertical="center" wrapText="1"/>
    </xf>
    <xf numFmtId="9" fontId="12" fillId="4" borderId="3" xfId="0" applyNumberFormat="1" applyFont="1" applyFill="1" applyBorder="1" applyAlignment="1">
      <alignment horizontal="center" vertical="center" wrapText="1"/>
    </xf>
    <xf numFmtId="9" fontId="12" fillId="4" borderId="4" xfId="0" applyNumberFormat="1" applyFont="1" applyFill="1" applyBorder="1" applyAlignment="1">
      <alignment horizontal="center" vertical="center" wrapText="1"/>
    </xf>
    <xf numFmtId="9" fontId="12" fillId="4" borderId="11" xfId="0" applyNumberFormat="1" applyFont="1" applyFill="1" applyBorder="1" applyAlignment="1">
      <alignment horizontal="center" vertical="center" wrapText="1"/>
    </xf>
    <xf numFmtId="164" fontId="12" fillId="4" borderId="11" xfId="0" applyNumberFormat="1" applyFont="1" applyFill="1" applyBorder="1" applyAlignment="1">
      <alignment horizontal="center" vertical="center" wrapText="1"/>
    </xf>
    <xf numFmtId="4" fontId="1" fillId="0" borderId="4" xfId="0" applyNumberFormat="1" applyFont="1" applyBorder="1" applyAlignment="1">
      <alignment horizontal="center" vertical="center" wrapText="1"/>
    </xf>
    <xf numFmtId="4" fontId="1" fillId="4" borderId="4" xfId="0" applyNumberFormat="1" applyFont="1" applyFill="1" applyBorder="1" applyAlignment="1">
      <alignment horizontal="center" vertical="center" wrapText="1"/>
    </xf>
    <xf numFmtId="0" fontId="12" fillId="4" borderId="11"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9" fontId="12" fillId="0" borderId="5" xfId="0" applyNumberFormat="1" applyFont="1" applyBorder="1" applyAlignment="1">
      <alignment horizontal="center" vertical="center" wrapText="1"/>
    </xf>
    <xf numFmtId="0" fontId="12" fillId="0" borderId="14" xfId="0" applyFont="1" applyBorder="1" applyAlignment="1">
      <alignment horizontal="center" vertical="center" wrapText="1"/>
    </xf>
    <xf numFmtId="0" fontId="12" fillId="0" borderId="14" xfId="0" applyFont="1" applyBorder="1" applyAlignment="1">
      <alignment horizontal="center" vertical="center"/>
    </xf>
    <xf numFmtId="0" fontId="4" fillId="5" borderId="17" xfId="0" applyFont="1" applyFill="1" applyBorder="1" applyAlignment="1">
      <alignment horizontal="center" vertical="center" wrapText="1"/>
    </xf>
    <xf numFmtId="0" fontId="12" fillId="4" borderId="11" xfId="0" applyFont="1" applyFill="1" applyBorder="1" applyAlignment="1">
      <alignment horizontal="center" wrapText="1"/>
    </xf>
    <xf numFmtId="0" fontId="12" fillId="0" borderId="11" xfId="0" applyFont="1" applyBorder="1" applyAlignment="1">
      <alignment horizontal="center" wrapText="1"/>
    </xf>
    <xf numFmtId="0" fontId="12" fillId="0" borderId="14" xfId="0" applyFont="1" applyBorder="1" applyAlignment="1">
      <alignment horizontal="center" wrapText="1"/>
    </xf>
    <xf numFmtId="0" fontId="13" fillId="0" borderId="0" xfId="0" applyFont="1"/>
    <xf numFmtId="0" fontId="17" fillId="0" borderId="0" xfId="2" applyFont="1" applyFill="1" applyAlignment="1">
      <alignment vertical="center"/>
    </xf>
    <xf numFmtId="0" fontId="1" fillId="0" borderId="0" xfId="0" applyFont="1" applyAlignment="1">
      <alignment horizontal="center" vertical="center"/>
    </xf>
    <xf numFmtId="164" fontId="1" fillId="0" borderId="4" xfId="0" applyNumberFormat="1" applyFont="1" applyBorder="1" applyAlignment="1">
      <alignment horizontal="center" vertical="center" wrapText="1"/>
    </xf>
    <xf numFmtId="164" fontId="1" fillId="3" borderId="11" xfId="0" applyNumberFormat="1" applyFont="1" applyFill="1" applyBorder="1" applyAlignment="1">
      <alignment horizontal="center"/>
    </xf>
    <xf numFmtId="164" fontId="1" fillId="3" borderId="14" xfId="0" applyNumberFormat="1" applyFont="1" applyFill="1" applyBorder="1" applyAlignment="1">
      <alignment horizontal="center"/>
    </xf>
    <xf numFmtId="49" fontId="4" fillId="0" borderId="0" xfId="0" applyNumberFormat="1" applyFont="1" applyAlignment="1">
      <alignment vertical="center"/>
    </xf>
    <xf numFmtId="164" fontId="1" fillId="3" borderId="22" xfId="0" applyNumberFormat="1" applyFont="1" applyFill="1" applyBorder="1" applyAlignment="1">
      <alignment horizontal="center" vertical="center"/>
    </xf>
    <xf numFmtId="164" fontId="1" fillId="0" borderId="22" xfId="0" applyNumberFormat="1" applyFont="1" applyBorder="1" applyAlignment="1">
      <alignment horizontal="center" vertical="center"/>
    </xf>
    <xf numFmtId="164" fontId="1" fillId="0" borderId="22" xfId="0" applyNumberFormat="1" applyFont="1" applyBorder="1" applyAlignment="1">
      <alignment horizontal="center" vertical="center" wrapText="1"/>
    </xf>
    <xf numFmtId="4" fontId="4" fillId="2" borderId="11" xfId="0" applyNumberFormat="1" applyFont="1" applyFill="1" applyBorder="1" applyAlignment="1">
      <alignment horizontal="center" vertical="center" wrapText="1"/>
    </xf>
    <xf numFmtId="0" fontId="4" fillId="2" borderId="25" xfId="0" applyFont="1" applyFill="1" applyBorder="1" applyAlignment="1">
      <alignment horizontal="left" vertical="center"/>
    </xf>
    <xf numFmtId="0" fontId="4" fillId="2" borderId="26" xfId="0" applyFont="1" applyFill="1" applyBorder="1" applyAlignment="1">
      <alignment horizontal="center" vertical="center" wrapText="1"/>
    </xf>
    <xf numFmtId="165" fontId="4" fillId="2" borderId="11" xfId="0" applyNumberFormat="1" applyFont="1" applyFill="1" applyBorder="1" applyAlignment="1">
      <alignment horizontal="center" vertical="center" wrapText="1"/>
    </xf>
    <xf numFmtId="164" fontId="1" fillId="4" borderId="11" xfId="0" applyNumberFormat="1" applyFont="1" applyFill="1" applyBorder="1" applyAlignment="1">
      <alignment horizontal="center" vertical="center"/>
    </xf>
    <xf numFmtId="0" fontId="12" fillId="0" borderId="0" xfId="0" applyFont="1" applyAlignment="1">
      <alignment vertical="center"/>
    </xf>
    <xf numFmtId="2" fontId="12" fillId="0" borderId="0" xfId="0" applyNumberFormat="1" applyFont="1" applyAlignment="1">
      <alignment vertical="center"/>
    </xf>
    <xf numFmtId="9" fontId="12" fillId="0" borderId="0" xfId="1" applyFont="1"/>
    <xf numFmtId="164" fontId="19" fillId="0" borderId="11" xfId="0" applyNumberFormat="1" applyFont="1" applyBorder="1" applyAlignment="1">
      <alignment horizontal="center" vertical="center" wrapText="1"/>
    </xf>
    <xf numFmtId="164" fontId="19" fillId="4" borderId="11" xfId="0" applyNumberFormat="1" applyFont="1" applyFill="1" applyBorder="1" applyAlignment="1">
      <alignment horizontal="center" vertical="center" wrapText="1"/>
    </xf>
    <xf numFmtId="164" fontId="17" fillId="4" borderId="3" xfId="0" applyNumberFormat="1" applyFont="1" applyFill="1" applyBorder="1" applyAlignment="1">
      <alignment horizontal="center" vertical="center" wrapText="1"/>
    </xf>
    <xf numFmtId="164" fontId="17" fillId="4" borderId="4" xfId="0" applyNumberFormat="1" applyFont="1" applyFill="1" applyBorder="1" applyAlignment="1">
      <alignment horizontal="center" vertical="center" wrapText="1"/>
    </xf>
    <xf numFmtId="164" fontId="17" fillId="0" borderId="5" xfId="0" applyNumberFormat="1" applyFont="1" applyBorder="1" applyAlignment="1">
      <alignment horizontal="center" vertical="center" wrapText="1"/>
    </xf>
    <xf numFmtId="164" fontId="17" fillId="0" borderId="6" xfId="0" applyNumberFormat="1" applyFont="1" applyBorder="1" applyAlignment="1">
      <alignment horizontal="center" vertical="center" wrapText="1"/>
    </xf>
    <xf numFmtId="49" fontId="1" fillId="6" borderId="3" xfId="0" applyNumberFormat="1" applyFont="1" applyFill="1" applyBorder="1" applyAlignment="1">
      <alignment vertical="center"/>
    </xf>
    <xf numFmtId="164" fontId="1" fillId="6" borderId="22" xfId="0" applyNumberFormat="1" applyFont="1" applyFill="1" applyBorder="1" applyAlignment="1">
      <alignment horizontal="center" vertical="center"/>
    </xf>
    <xf numFmtId="49" fontId="1" fillId="7" borderId="3" xfId="0" applyNumberFormat="1" applyFont="1" applyFill="1" applyBorder="1" applyAlignment="1">
      <alignment vertical="center"/>
    </xf>
    <xf numFmtId="164" fontId="1" fillId="7" borderId="22" xfId="0" applyNumberFormat="1" applyFont="1" applyFill="1" applyBorder="1" applyAlignment="1">
      <alignment horizontal="center" vertical="center"/>
    </xf>
    <xf numFmtId="49" fontId="1" fillId="4" borderId="3" xfId="0" applyNumberFormat="1" applyFont="1" applyFill="1" applyBorder="1" applyAlignment="1">
      <alignment vertical="center"/>
    </xf>
    <xf numFmtId="164" fontId="1" fillId="4" borderId="22" xfId="0" applyNumberFormat="1" applyFont="1" applyFill="1" applyBorder="1" applyAlignment="1">
      <alignment horizontal="center" vertical="center"/>
    </xf>
    <xf numFmtId="49" fontId="1" fillId="8" borderId="3" xfId="0" applyNumberFormat="1" applyFont="1" applyFill="1" applyBorder="1" applyAlignment="1">
      <alignment vertical="center"/>
    </xf>
    <xf numFmtId="164" fontId="1" fillId="8" borderId="22" xfId="0" applyNumberFormat="1" applyFont="1" applyFill="1" applyBorder="1" applyAlignment="1">
      <alignment horizontal="center" vertical="center"/>
    </xf>
    <xf numFmtId="0" fontId="1" fillId="6" borderId="3" xfId="0" applyFont="1" applyFill="1" applyBorder="1"/>
    <xf numFmtId="1" fontId="1" fillId="6" borderId="4" xfId="0" applyNumberFormat="1" applyFont="1" applyFill="1" applyBorder="1" applyAlignment="1">
      <alignment horizontal="center"/>
    </xf>
    <xf numFmtId="164" fontId="1" fillId="6" borderId="4" xfId="0" applyNumberFormat="1" applyFont="1" applyFill="1" applyBorder="1" applyAlignment="1">
      <alignment horizontal="center"/>
    </xf>
    <xf numFmtId="164" fontId="1" fillId="6" borderId="11" xfId="0" applyNumberFormat="1" applyFont="1" applyFill="1" applyBorder="1" applyAlignment="1">
      <alignment horizontal="center"/>
    </xf>
    <xf numFmtId="0" fontId="1" fillId="4" borderId="3" xfId="0" applyFont="1" applyFill="1" applyBorder="1"/>
    <xf numFmtId="1" fontId="1" fillId="4" borderId="4" xfId="0" applyNumberFormat="1" applyFont="1" applyFill="1" applyBorder="1" applyAlignment="1">
      <alignment horizontal="center"/>
    </xf>
    <xf numFmtId="0" fontId="1" fillId="8" borderId="3" xfId="0" applyFont="1" applyFill="1" applyBorder="1"/>
    <xf numFmtId="1" fontId="1" fillId="8" borderId="4" xfId="0" applyNumberFormat="1" applyFont="1" applyFill="1" applyBorder="1" applyAlignment="1">
      <alignment horizontal="center"/>
    </xf>
    <xf numFmtId="164" fontId="1" fillId="8" borderId="4" xfId="0" applyNumberFormat="1" applyFont="1" applyFill="1" applyBorder="1" applyAlignment="1">
      <alignment horizontal="center"/>
    </xf>
    <xf numFmtId="49" fontId="1" fillId="4" borderId="3" xfId="0" applyNumberFormat="1" applyFont="1" applyFill="1" applyBorder="1"/>
    <xf numFmtId="0" fontId="1" fillId="6" borderId="3" xfId="0" applyFont="1" applyFill="1" applyBorder="1" applyAlignment="1">
      <alignment vertical="center"/>
    </xf>
    <xf numFmtId="1" fontId="1" fillId="6" borderId="4" xfId="0" applyNumberFormat="1" applyFont="1" applyFill="1" applyBorder="1" applyAlignment="1">
      <alignment horizontal="center" vertical="center"/>
    </xf>
    <xf numFmtId="164" fontId="1" fillId="7" borderId="4" xfId="0" applyNumberFormat="1" applyFont="1" applyFill="1" applyBorder="1" applyAlignment="1">
      <alignment horizontal="center" vertical="center"/>
    </xf>
    <xf numFmtId="164" fontId="1" fillId="7" borderId="11" xfId="0" applyNumberFormat="1" applyFont="1" applyFill="1" applyBorder="1" applyAlignment="1">
      <alignment horizontal="center" vertical="center"/>
    </xf>
    <xf numFmtId="0" fontId="1" fillId="6" borderId="4" xfId="0" applyFont="1" applyFill="1" applyBorder="1" applyAlignment="1">
      <alignment horizontal="center"/>
    </xf>
    <xf numFmtId="0" fontId="1" fillId="4" borderId="4" xfId="0" applyFont="1" applyFill="1" applyBorder="1" applyAlignment="1">
      <alignment horizontal="center"/>
    </xf>
    <xf numFmtId="0" fontId="1" fillId="4" borderId="3" xfId="0" applyFont="1" applyFill="1" applyBorder="1" applyAlignment="1">
      <alignment vertical="center"/>
    </xf>
    <xf numFmtId="1" fontId="1" fillId="4" borderId="4" xfId="0" applyNumberFormat="1" applyFont="1" applyFill="1" applyBorder="1" applyAlignment="1">
      <alignment horizontal="center" vertical="center"/>
    </xf>
    <xf numFmtId="164" fontId="12" fillId="0" borderId="0" xfId="0" applyNumberFormat="1" applyFont="1"/>
    <xf numFmtId="0" fontId="22" fillId="0" borderId="0" xfId="0" applyFont="1" applyAlignment="1">
      <alignment vertical="center"/>
    </xf>
    <xf numFmtId="164" fontId="14" fillId="0" borderId="0" xfId="0" applyNumberFormat="1" applyFont="1" applyAlignment="1">
      <alignment horizontal="center"/>
    </xf>
    <xf numFmtId="164" fontId="21" fillId="0" borderId="0" xfId="0" applyNumberFormat="1" applyFont="1" applyAlignment="1">
      <alignment horizontal="center" vertical="center"/>
    </xf>
    <xf numFmtId="164" fontId="0" fillId="0" borderId="0" xfId="0" applyNumberFormat="1"/>
    <xf numFmtId="4" fontId="4" fillId="2" borderId="17" xfId="0" applyNumberFormat="1" applyFont="1" applyFill="1" applyBorder="1" applyAlignment="1">
      <alignment horizontal="center" vertical="center" wrapText="1"/>
    </xf>
    <xf numFmtId="164" fontId="1" fillId="3" borderId="20" xfId="0" applyNumberFormat="1" applyFont="1" applyFill="1" applyBorder="1" applyAlignment="1">
      <alignment horizontal="center" vertical="center"/>
    </xf>
    <xf numFmtId="164" fontId="1" fillId="6" borderId="20" xfId="0" applyNumberFormat="1" applyFont="1" applyFill="1" applyBorder="1" applyAlignment="1">
      <alignment horizontal="center" vertical="center"/>
    </xf>
    <xf numFmtId="164" fontId="1" fillId="4" borderId="20" xfId="0" applyNumberFormat="1" applyFont="1" applyFill="1" applyBorder="1" applyAlignment="1">
      <alignment horizontal="center" vertical="center"/>
    </xf>
    <xf numFmtId="164" fontId="1" fillId="7" borderId="20" xfId="0" applyNumberFormat="1" applyFont="1" applyFill="1" applyBorder="1" applyAlignment="1">
      <alignment horizontal="center" vertical="center"/>
    </xf>
    <xf numFmtId="164" fontId="1" fillId="8" borderId="20" xfId="0" applyNumberFormat="1" applyFont="1" applyFill="1" applyBorder="1" applyAlignment="1">
      <alignment horizontal="center" vertical="center"/>
    </xf>
    <xf numFmtId="164" fontId="1" fillId="0" borderId="20" xfId="0" applyNumberFormat="1" applyFont="1" applyBorder="1" applyAlignment="1">
      <alignment horizontal="center" vertical="center" wrapText="1"/>
    </xf>
    <xf numFmtId="49" fontId="1" fillId="0" borderId="5" xfId="0" applyNumberFormat="1" applyFont="1" applyBorder="1" applyAlignment="1">
      <alignment vertical="center"/>
    </xf>
    <xf numFmtId="164" fontId="1" fillId="0" borderId="23" xfId="0" applyNumberFormat="1" applyFont="1" applyBorder="1" applyAlignment="1">
      <alignment horizontal="center" vertical="center"/>
    </xf>
    <xf numFmtId="164" fontId="1" fillId="0" borderId="30" xfId="0" applyNumberFormat="1" applyFont="1" applyBorder="1" applyAlignment="1">
      <alignment horizontal="center" vertical="center"/>
    </xf>
    <xf numFmtId="0" fontId="23" fillId="0" borderId="0" xfId="0" applyFont="1"/>
    <xf numFmtId="164" fontId="1" fillId="8" borderId="11" xfId="0" applyNumberFormat="1" applyFont="1" applyFill="1" applyBorder="1" applyAlignment="1">
      <alignment horizontal="center"/>
    </xf>
    <xf numFmtId="0" fontId="4" fillId="0" borderId="0" xfId="0" applyFont="1" applyAlignment="1">
      <alignment horizontal="center" vertical="center" wrapText="1"/>
    </xf>
    <xf numFmtId="10" fontId="0" fillId="0" borderId="0" xfId="1" applyNumberFormat="1" applyFont="1" applyFill="1" applyBorder="1" applyAlignment="1">
      <alignment horizontal="center" vertical="center"/>
    </xf>
    <xf numFmtId="0" fontId="21" fillId="0" borderId="0" xfId="0" applyFont="1"/>
    <xf numFmtId="10" fontId="21" fillId="0" borderId="0" xfId="0" applyNumberFormat="1" applyFont="1"/>
    <xf numFmtId="0" fontId="4" fillId="2" borderId="17" xfId="0" applyFont="1" applyFill="1" applyBorder="1" applyAlignment="1">
      <alignment horizontal="center" vertical="center" wrapText="1"/>
    </xf>
    <xf numFmtId="1" fontId="1" fillId="0" borderId="0" xfId="0" applyNumberFormat="1" applyFont="1" applyAlignment="1">
      <alignment horizontal="center" vertical="center"/>
    </xf>
    <xf numFmtId="0" fontId="1" fillId="0" borderId="5" xfId="0" applyFont="1" applyBorder="1" applyAlignment="1">
      <alignment vertical="center"/>
    </xf>
    <xf numFmtId="1" fontId="1" fillId="0" borderId="6" xfId="0" applyNumberFormat="1" applyFont="1" applyBorder="1" applyAlignment="1">
      <alignment horizontal="center" vertical="center"/>
    </xf>
    <xf numFmtId="164" fontId="1" fillId="0" borderId="6" xfId="0" applyNumberFormat="1" applyFont="1" applyBorder="1" applyAlignment="1">
      <alignment horizontal="center" vertical="center"/>
    </xf>
    <xf numFmtId="0" fontId="1" fillId="0" borderId="5" xfId="0" applyFont="1" applyBorder="1"/>
    <xf numFmtId="0" fontId="1" fillId="0" borderId="6" xfId="0" applyFont="1" applyBorder="1" applyAlignment="1">
      <alignment horizontal="center"/>
    </xf>
    <xf numFmtId="164" fontId="1" fillId="0" borderId="6" xfId="0" applyNumberFormat="1" applyFont="1" applyBorder="1" applyAlignment="1">
      <alignment horizontal="center"/>
    </xf>
    <xf numFmtId="164" fontId="1" fillId="0" borderId="14" xfId="0" applyNumberFormat="1" applyFont="1" applyBorder="1" applyAlignment="1">
      <alignment horizontal="center"/>
    </xf>
    <xf numFmtId="164" fontId="19" fillId="0" borderId="14" xfId="0" applyNumberFormat="1" applyFont="1" applyBorder="1" applyAlignment="1">
      <alignment horizontal="center" vertical="center" wrapText="1"/>
    </xf>
    <xf numFmtId="0" fontId="26" fillId="0" borderId="0" xfId="0" applyFont="1"/>
    <xf numFmtId="0" fontId="7" fillId="0" borderId="0" xfId="0" applyFont="1" applyAlignment="1">
      <alignment horizontal="center" vertical="center" wrapText="1"/>
    </xf>
    <xf numFmtId="0" fontId="7" fillId="0" borderId="0" xfId="0" applyFont="1" applyAlignment="1">
      <alignment vertical="center"/>
    </xf>
    <xf numFmtId="164" fontId="26" fillId="0" borderId="0" xfId="0" applyNumberFormat="1" applyFont="1" applyAlignment="1">
      <alignment horizontal="center" vertical="center" wrapText="1"/>
    </xf>
    <xf numFmtId="10" fontId="26" fillId="0" borderId="0" xfId="1" applyNumberFormat="1" applyFont="1"/>
    <xf numFmtId="164" fontId="26" fillId="0" borderId="0" xfId="0" applyNumberFormat="1" applyFont="1" applyAlignment="1">
      <alignment horizontal="center" vertical="center"/>
    </xf>
    <xf numFmtId="0" fontId="16" fillId="5" borderId="6" xfId="0" applyFont="1" applyFill="1" applyBorder="1" applyAlignment="1">
      <alignment horizontal="center" vertical="center"/>
    </xf>
    <xf numFmtId="0" fontId="12" fillId="0" borderId="4" xfId="0" applyFont="1" applyBorder="1" applyAlignment="1">
      <alignment vertical="center" wrapText="1"/>
    </xf>
    <xf numFmtId="0" fontId="12" fillId="0" borderId="6" xfId="0" applyFont="1" applyBorder="1" applyAlignment="1">
      <alignment vertical="center" wrapText="1"/>
    </xf>
    <xf numFmtId="164" fontId="12" fillId="0" borderId="14" xfId="0" applyNumberFormat="1" applyFont="1" applyBorder="1" applyAlignment="1">
      <alignment horizontal="center" vertical="center" wrapText="1"/>
    </xf>
    <xf numFmtId="164" fontId="12" fillId="0" borderId="2" xfId="0" applyNumberFormat="1" applyFont="1" applyBorder="1" applyAlignment="1">
      <alignment horizontal="center" vertical="center"/>
    </xf>
    <xf numFmtId="164" fontId="12" fillId="0" borderId="16" xfId="0" applyNumberFormat="1" applyFont="1" applyBorder="1" applyAlignment="1">
      <alignment horizontal="center" vertical="center"/>
    </xf>
    <xf numFmtId="164" fontId="12" fillId="4" borderId="4" xfId="0" applyNumberFormat="1" applyFont="1" applyFill="1" applyBorder="1" applyAlignment="1">
      <alignment horizontal="center" vertical="center"/>
    </xf>
    <xf numFmtId="164" fontId="12" fillId="0" borderId="4" xfId="0" applyNumberFormat="1" applyFont="1" applyBorder="1" applyAlignment="1">
      <alignment horizontal="center" vertical="center"/>
    </xf>
    <xf numFmtId="8" fontId="12" fillId="0" borderId="4" xfId="0" applyNumberFormat="1" applyFont="1" applyBorder="1" applyAlignment="1">
      <alignment horizontal="center" vertical="center"/>
    </xf>
    <xf numFmtId="8" fontId="12" fillId="0" borderId="4" xfId="0" applyNumberFormat="1" applyFont="1" applyBorder="1" applyAlignment="1">
      <alignment horizontal="center" vertical="center" wrapText="1"/>
    </xf>
    <xf numFmtId="0" fontId="26" fillId="0" borderId="0" xfId="0" applyFont="1" applyAlignment="1">
      <alignment vertical="center"/>
    </xf>
    <xf numFmtId="0" fontId="12" fillId="0" borderId="2" xfId="0" applyFont="1" applyBorder="1" applyAlignment="1">
      <alignment vertical="center"/>
    </xf>
    <xf numFmtId="0" fontId="12" fillId="4" borderId="4" xfId="0" applyFont="1" applyFill="1" applyBorder="1" applyAlignment="1">
      <alignment vertical="center"/>
    </xf>
    <xf numFmtId="0" fontId="12" fillId="0" borderId="4" xfId="0" applyFont="1" applyBorder="1" applyAlignment="1">
      <alignment vertical="center"/>
    </xf>
    <xf numFmtId="0" fontId="12" fillId="4" borderId="4" xfId="0" applyFont="1" applyFill="1" applyBorder="1" applyAlignment="1">
      <alignment vertical="center" wrapText="1"/>
    </xf>
    <xf numFmtId="0" fontId="26" fillId="0" borderId="27" xfId="0" applyFont="1" applyBorder="1" applyAlignment="1">
      <alignment vertical="center"/>
    </xf>
    <xf numFmtId="0" fontId="12" fillId="0" borderId="28" xfId="0" applyFont="1" applyBorder="1" applyAlignment="1">
      <alignment vertical="center"/>
    </xf>
    <xf numFmtId="0" fontId="27" fillId="0" borderId="0" xfId="0" applyFont="1" applyAlignment="1">
      <alignment vertical="center"/>
    </xf>
    <xf numFmtId="0" fontId="23" fillId="0" borderId="0" xfId="0" applyFont="1" applyAlignment="1">
      <alignment vertical="center"/>
    </xf>
    <xf numFmtId="6" fontId="12" fillId="0" borderId="0" xfId="0" applyNumberFormat="1" applyFont="1" applyAlignment="1">
      <alignment vertical="center" wrapText="1"/>
    </xf>
    <xf numFmtId="0" fontId="28" fillId="0" borderId="0" xfId="0" applyFont="1" applyAlignment="1">
      <alignment vertical="center"/>
    </xf>
    <xf numFmtId="0" fontId="29" fillId="0" borderId="0" xfId="2" applyFont="1" applyFill="1" applyAlignment="1">
      <alignment vertical="center"/>
    </xf>
    <xf numFmtId="0" fontId="17" fillId="0" borderId="0" xfId="0" applyFont="1"/>
    <xf numFmtId="166" fontId="12" fillId="0" borderId="2" xfId="0" applyNumberFormat="1" applyFont="1" applyBorder="1" applyAlignment="1">
      <alignment horizontal="center" vertical="center"/>
    </xf>
    <xf numFmtId="166" fontId="12" fillId="4" borderId="4" xfId="0" applyNumberFormat="1" applyFont="1" applyFill="1" applyBorder="1" applyAlignment="1">
      <alignment horizontal="center" vertical="center"/>
    </xf>
    <xf numFmtId="166" fontId="12" fillId="0" borderId="4" xfId="0" applyNumberFormat="1" applyFont="1" applyBorder="1" applyAlignment="1">
      <alignment horizontal="center" vertical="center"/>
    </xf>
    <xf numFmtId="0" fontId="12" fillId="0" borderId="27" xfId="0" applyFont="1" applyBorder="1" applyAlignment="1">
      <alignment vertical="center"/>
    </xf>
    <xf numFmtId="166" fontId="12" fillId="0" borderId="0" xfId="0" applyNumberFormat="1" applyFont="1" applyAlignment="1">
      <alignment horizontal="center" vertical="center"/>
    </xf>
    <xf numFmtId="164" fontId="12" fillId="0" borderId="0" xfId="0" applyNumberFormat="1" applyFont="1" applyAlignment="1">
      <alignment horizontal="center" vertical="center"/>
    </xf>
    <xf numFmtId="0" fontId="1" fillId="0" borderId="0" xfId="0" applyFont="1" applyAlignment="1">
      <alignment horizontal="left" vertical="center" wrapText="1"/>
    </xf>
    <xf numFmtId="49" fontId="7" fillId="5" borderId="15" xfId="0" applyNumberFormat="1" applyFont="1" applyFill="1" applyBorder="1" applyAlignment="1">
      <alignment horizontal="center" vertical="center"/>
    </xf>
    <xf numFmtId="49" fontId="7" fillId="5" borderId="17" xfId="0" applyNumberFormat="1" applyFont="1" applyFill="1" applyBorder="1" applyAlignment="1">
      <alignment horizontal="center" vertical="center"/>
    </xf>
    <xf numFmtId="49" fontId="7" fillId="5" borderId="19" xfId="0" applyNumberFormat="1" applyFont="1" applyFill="1" applyBorder="1" applyAlignment="1">
      <alignment horizontal="center" vertical="center"/>
    </xf>
    <xf numFmtId="49" fontId="7" fillId="5" borderId="20" xfId="0" applyNumberFormat="1" applyFont="1" applyFill="1" applyBorder="1" applyAlignment="1">
      <alignment horizontal="center" vertical="center"/>
    </xf>
    <xf numFmtId="0" fontId="7" fillId="5" borderId="3" xfId="0" applyFont="1" applyFill="1" applyBorder="1" applyAlignment="1">
      <alignment horizontal="center" vertical="center"/>
    </xf>
    <xf numFmtId="0" fontId="7" fillId="5" borderId="11" xfId="0" applyFont="1" applyFill="1" applyBorder="1" applyAlignment="1">
      <alignment horizontal="center" vertical="center"/>
    </xf>
    <xf numFmtId="49" fontId="4" fillId="4" borderId="19" xfId="0" applyNumberFormat="1" applyFont="1" applyFill="1" applyBorder="1" applyAlignment="1">
      <alignment horizontal="center" vertical="center" wrapText="1"/>
    </xf>
    <xf numFmtId="49" fontId="4" fillId="4" borderId="20" xfId="0" applyNumberFormat="1" applyFont="1" applyFill="1" applyBorder="1" applyAlignment="1">
      <alignment horizontal="center" vertical="center"/>
    </xf>
    <xf numFmtId="49" fontId="4" fillId="4" borderId="19" xfId="0" applyNumberFormat="1" applyFont="1" applyFill="1" applyBorder="1" applyAlignment="1">
      <alignment horizontal="center" vertical="center"/>
    </xf>
    <xf numFmtId="0" fontId="14" fillId="0" borderId="0" xfId="0" applyFont="1" applyAlignment="1">
      <alignment horizontal="left"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4" xfId="0" applyFont="1" applyFill="1" applyBorder="1" applyAlignment="1">
      <alignment horizontal="center" vertical="center"/>
    </xf>
    <xf numFmtId="0" fontId="6" fillId="0" borderId="0" xfId="0" applyFont="1" applyAlignment="1">
      <alignment horizontal="left" vertical="center" wrapText="1"/>
    </xf>
    <xf numFmtId="0" fontId="18" fillId="0" borderId="0" xfId="0" applyFont="1" applyAlignment="1">
      <alignment horizontal="left" vertical="center" wrapText="1"/>
    </xf>
    <xf numFmtId="0" fontId="7" fillId="2" borderId="9" xfId="0" applyFont="1" applyFill="1" applyBorder="1" applyAlignment="1">
      <alignment horizontal="center" vertical="center"/>
    </xf>
    <xf numFmtId="0" fontId="12" fillId="4" borderId="3" xfId="0" applyFont="1" applyFill="1" applyBorder="1" applyAlignment="1">
      <alignment horizontal="center" vertical="center"/>
    </xf>
    <xf numFmtId="0" fontId="12" fillId="4" borderId="4" xfId="0" applyFont="1" applyFill="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5" fillId="0" borderId="0" xfId="0" applyFont="1" applyAlignment="1">
      <alignment horizontal="center"/>
    </xf>
    <xf numFmtId="0" fontId="4" fillId="5" borderId="15"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9"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0" xfId="0" applyFont="1" applyFill="1" applyBorder="1" applyAlignment="1">
      <alignment horizontal="center" vertic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5" xfId="0" applyFont="1" applyBorder="1" applyAlignment="1">
      <alignment horizontal="center"/>
    </xf>
    <xf numFmtId="0" fontId="12" fillId="0" borderId="6" xfId="0" applyFont="1" applyBorder="1" applyAlignment="1">
      <alignment horizontal="center"/>
    </xf>
    <xf numFmtId="0" fontId="12" fillId="0" borderId="0" xfId="0" applyFont="1" applyAlignment="1">
      <alignment horizontal="left"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16" fillId="2" borderId="15"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7" xfId="0" applyFont="1" applyFill="1" applyBorder="1" applyAlignment="1">
      <alignment horizontal="center" vertical="center"/>
    </xf>
    <xf numFmtId="0" fontId="16" fillId="5" borderId="13" xfId="0" applyFont="1" applyFill="1" applyBorder="1" applyAlignment="1">
      <alignment horizontal="center" vertical="center" wrapText="1"/>
    </xf>
    <xf numFmtId="0" fontId="16" fillId="5" borderId="29" xfId="0" applyFont="1" applyFill="1" applyBorder="1" applyAlignment="1">
      <alignment horizontal="center" vertical="center" wrapText="1"/>
    </xf>
    <xf numFmtId="0" fontId="16" fillId="5" borderId="13" xfId="0" applyFont="1" applyFill="1" applyBorder="1" applyAlignment="1">
      <alignment horizontal="center" vertical="center"/>
    </xf>
    <xf numFmtId="0" fontId="16" fillId="5" borderId="29" xfId="0" applyFont="1" applyFill="1" applyBorder="1" applyAlignment="1">
      <alignment horizontal="center" vertical="center"/>
    </xf>
    <xf numFmtId="0" fontId="16" fillId="5" borderId="18" xfId="0" applyFont="1" applyFill="1" applyBorder="1" applyAlignment="1">
      <alignment horizontal="center" vertical="center" wrapText="1"/>
    </xf>
    <xf numFmtId="0" fontId="16" fillId="5" borderId="22" xfId="0" applyFont="1" applyFill="1" applyBorder="1" applyAlignment="1">
      <alignment horizontal="center" vertical="center" wrapText="1"/>
    </xf>
    <xf numFmtId="0" fontId="12" fillId="0" borderId="18" xfId="0" applyFont="1" applyBorder="1" applyAlignment="1">
      <alignment horizontal="left" vertical="center" wrapText="1"/>
    </xf>
    <xf numFmtId="0" fontId="12" fillId="0" borderId="22" xfId="0" applyFont="1" applyBorder="1" applyAlignment="1">
      <alignment horizontal="left" vertical="center" wrapText="1"/>
    </xf>
    <xf numFmtId="0" fontId="16" fillId="5" borderId="31" xfId="0" applyFont="1" applyFill="1" applyBorder="1" applyAlignment="1">
      <alignment horizontal="center" vertical="center"/>
    </xf>
    <xf numFmtId="0" fontId="12" fillId="0" borderId="18" xfId="0" applyFont="1" applyBorder="1" applyAlignment="1">
      <alignment horizontal="center" vertical="center"/>
    </xf>
    <xf numFmtId="0" fontId="12" fillId="0" borderId="22" xfId="0" applyFont="1" applyBorder="1" applyAlignment="1">
      <alignment horizontal="center" vertical="center"/>
    </xf>
  </cellXfs>
  <cellStyles count="3">
    <cellStyle name="Lien hypertexte" xfId="2" builtinId="8"/>
    <cellStyle name="Normal" xfId="0" builtinId="0"/>
    <cellStyle name="Pourcentage" xfId="1" builtinId="5"/>
  </cellStyles>
  <dxfs count="0"/>
  <tableStyles count="0" defaultTableStyle="TableStyleMedium2" defaultPivotStyle="PivotStyleLight16"/>
  <colors>
    <mruColors>
      <color rgb="FFF96A6B"/>
      <color rgb="FFFF2F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DEC6-8B61-104E-AAE1-4415D9AF613B}">
  <dimension ref="A1:A20"/>
  <sheetViews>
    <sheetView tabSelected="1" workbookViewId="0">
      <selection activeCell="A15" sqref="A15"/>
    </sheetView>
  </sheetViews>
  <sheetFormatPr baseColWidth="10" defaultRowHeight="16" x14ac:dyDescent="0.2"/>
  <cols>
    <col min="1" max="1" width="130" customWidth="1"/>
  </cols>
  <sheetData>
    <row r="1" spans="1:1" ht="20" x14ac:dyDescent="0.2">
      <c r="A1" s="119" t="s">
        <v>204</v>
      </c>
    </row>
    <row r="2" spans="1:1" x14ac:dyDescent="0.2">
      <c r="A2" s="77"/>
    </row>
    <row r="3" spans="1:1" s="40" customFormat="1" ht="25" customHeight="1" x14ac:dyDescent="0.2">
      <c r="A3" s="227" t="s">
        <v>129</v>
      </c>
    </row>
    <row r="4" spans="1:1" s="40" customFormat="1" ht="25" customHeight="1" x14ac:dyDescent="0.2">
      <c r="A4" s="120"/>
    </row>
    <row r="5" spans="1:1" s="40" customFormat="1" ht="25" customHeight="1" x14ac:dyDescent="0.2">
      <c r="A5" s="227" t="s">
        <v>130</v>
      </c>
    </row>
    <row r="6" spans="1:1" s="40" customFormat="1" ht="25" customHeight="1" x14ac:dyDescent="0.2">
      <c r="A6" s="227" t="s">
        <v>131</v>
      </c>
    </row>
    <row r="7" spans="1:1" s="40" customFormat="1" ht="25" customHeight="1" x14ac:dyDescent="0.2">
      <c r="A7" s="120"/>
    </row>
    <row r="8" spans="1:1" s="40" customFormat="1" ht="25" customHeight="1" x14ac:dyDescent="0.2">
      <c r="A8" s="227" t="s">
        <v>265</v>
      </c>
    </row>
    <row r="9" spans="1:1" s="40" customFormat="1" ht="25" customHeight="1" x14ac:dyDescent="0.2">
      <c r="A9" s="227" t="s">
        <v>266</v>
      </c>
    </row>
    <row r="10" spans="1:1" s="40" customFormat="1" ht="25" customHeight="1" x14ac:dyDescent="0.2">
      <c r="A10" s="120"/>
    </row>
    <row r="11" spans="1:1" s="40" customFormat="1" ht="25" customHeight="1" x14ac:dyDescent="0.2">
      <c r="A11" s="227" t="s">
        <v>205</v>
      </c>
    </row>
    <row r="12" spans="1:1" s="40" customFormat="1" ht="25" customHeight="1" x14ac:dyDescent="0.2">
      <c r="A12" s="120"/>
    </row>
    <row r="13" spans="1:1" s="40" customFormat="1" ht="25" customHeight="1" x14ac:dyDescent="0.2">
      <c r="A13" s="227" t="s">
        <v>263</v>
      </c>
    </row>
    <row r="14" spans="1:1" s="40" customFormat="1" x14ac:dyDescent="0.2">
      <c r="A14" s="120"/>
    </row>
    <row r="15" spans="1:1" ht="31" customHeight="1" x14ac:dyDescent="0.2">
      <c r="A15" s="227" t="s">
        <v>264</v>
      </c>
    </row>
    <row r="16" spans="1:1" x14ac:dyDescent="0.2">
      <c r="A16" s="120"/>
    </row>
    <row r="17" spans="1:1" x14ac:dyDescent="0.2">
      <c r="A17" s="120"/>
    </row>
    <row r="18" spans="1:1" x14ac:dyDescent="0.2">
      <c r="A18" s="200"/>
    </row>
    <row r="19" spans="1:1" x14ac:dyDescent="0.2">
      <c r="A19" s="200"/>
    </row>
    <row r="20" spans="1:1" x14ac:dyDescent="0.2">
      <c r="A20" s="200"/>
    </row>
  </sheetData>
  <hyperlinks>
    <hyperlink ref="A3" location="Réalisateurs!A1" display="Salaires minima des réalisateurs" xr:uid="{EF24BAF2-0802-234B-95E2-A1D32068AC64}"/>
    <hyperlink ref="A5" location="'Annexe 1'!A1" display="Salaires minima des techniciens en annexe 1 (39h)" xr:uid="{39C429DF-F78C-E54A-9C55-57F23804CFD0}"/>
    <hyperlink ref="A6" location="'Annexe 2'!A1" display="Salaires minima des techniciens en annexe 2  (équivalence - tournage uniquement)" xr:uid="{BB6DAE01-147E-C147-94BD-5368873B3BCB}"/>
    <hyperlink ref="A8" location="'Annexe 3'!A1" display="Salaires minima des techniciens en annexe 3 (39h)" xr:uid="{E98F9333-A458-3746-A658-42E57204A884}"/>
    <hyperlink ref="A9" location="'Annexe 3 bis'!A1" display="Salaires minima des techniciens en annexe 3 bis (équivalence - tournage uniquement)" xr:uid="{4BBACB29-20C5-324F-B7E7-5B9018093766}"/>
    <hyperlink ref="A11" location="'Annexe 4'!A1" display="Salaires minima des salariés permanents" xr:uid="{DA3A9FBD-AFD3-474D-9645-868C71F84B61}"/>
    <hyperlink ref="A13" location="'Artistes-interprètes'!A1" display="Salaires minima des artistes-interprètes" xr:uid="{A68E0096-39B6-A84A-BA18-5D35FA8F5FC2}"/>
    <hyperlink ref="A15" location="'Artistes de complément'!A1" display="Salaires minima des acteurs de complément" xr:uid="{154A5AEA-700B-154B-9CF8-DA2FD07CBE34}"/>
  </hyperlinks>
  <printOptions horizontalCentered="1"/>
  <pageMargins left="0.70866141732283472" right="0.70866141732283472" top="0.74803149606299213" bottom="0.74803149606299213" header="0.31496062992125984" footer="0.31496062992125984"/>
  <pageSetup paperSize="9" scale="60"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F544D8-F3AE-4A40-A46D-1EB29482F979}">
  <sheetPr>
    <tabColor rgb="FFFF0000"/>
  </sheetPr>
  <dimension ref="A1:C27"/>
  <sheetViews>
    <sheetView zoomScaleNormal="100" workbookViewId="0">
      <selection activeCell="A4" sqref="A4"/>
    </sheetView>
  </sheetViews>
  <sheetFormatPr baseColWidth="10" defaultRowHeight="16" x14ac:dyDescent="0.2"/>
  <cols>
    <col min="1" max="1" width="52.83203125" customWidth="1"/>
    <col min="2" max="2" width="14.83203125" customWidth="1"/>
  </cols>
  <sheetData>
    <row r="1" spans="1:3" ht="34" customHeight="1" x14ac:dyDescent="0.2">
      <c r="A1" s="2" t="s">
        <v>127</v>
      </c>
      <c r="B1" s="10"/>
    </row>
    <row r="2" spans="1:3" ht="16" customHeight="1" x14ac:dyDescent="0.2">
      <c r="A2" s="41"/>
      <c r="B2" s="10"/>
    </row>
    <row r="3" spans="1:3" ht="16" customHeight="1" x14ac:dyDescent="0.2">
      <c r="A3" s="11" t="s">
        <v>271</v>
      </c>
      <c r="B3" s="10"/>
    </row>
    <row r="4" spans="1:3" ht="18" customHeight="1" x14ac:dyDescent="0.2">
      <c r="A4" s="184" t="s">
        <v>207</v>
      </c>
      <c r="B4" s="10"/>
    </row>
    <row r="5" spans="1:3" ht="17" thickBot="1" x14ac:dyDescent="0.25">
      <c r="A5" s="125"/>
      <c r="B5" s="11"/>
    </row>
    <row r="6" spans="1:3" ht="30" customHeight="1" x14ac:dyDescent="0.2">
      <c r="A6" s="236" t="s">
        <v>107</v>
      </c>
      <c r="B6" s="237"/>
    </row>
    <row r="7" spans="1:3" ht="17" customHeight="1" x14ac:dyDescent="0.2">
      <c r="A7" s="244" t="s">
        <v>123</v>
      </c>
      <c r="B7" s="243"/>
    </row>
    <row r="8" spans="1:3" x14ac:dyDescent="0.2">
      <c r="A8" s="54" t="s">
        <v>108</v>
      </c>
      <c r="B8" s="55">
        <v>2992.27</v>
      </c>
    </row>
    <row r="9" spans="1:3" x14ac:dyDescent="0.2">
      <c r="A9" s="75"/>
      <c r="B9" s="76"/>
    </row>
    <row r="10" spans="1:3" ht="30" customHeight="1" x14ac:dyDescent="0.2">
      <c r="A10" s="242" t="s">
        <v>262</v>
      </c>
      <c r="B10" s="243"/>
    </row>
    <row r="11" spans="1:3" x14ac:dyDescent="0.2">
      <c r="A11" s="54" t="s">
        <v>108</v>
      </c>
      <c r="B11" s="55">
        <f>805.15+((0.35*(B8-805.15)))</f>
        <v>1570.6419999999998</v>
      </c>
      <c r="C11" s="173"/>
    </row>
    <row r="12" spans="1:3" x14ac:dyDescent="0.2">
      <c r="A12" s="54" t="s">
        <v>125</v>
      </c>
      <c r="B12" s="55">
        <f>2*(B8-B11)</f>
        <v>2843.2560000000003</v>
      </c>
    </row>
    <row r="13" spans="1:3" x14ac:dyDescent="0.2">
      <c r="A13" s="74"/>
      <c r="B13" s="55"/>
    </row>
    <row r="14" spans="1:3" ht="29" customHeight="1" x14ac:dyDescent="0.2">
      <c r="A14" s="238" t="s">
        <v>124</v>
      </c>
      <c r="B14" s="239"/>
    </row>
    <row r="15" spans="1:3" x14ac:dyDescent="0.2">
      <c r="A15" s="54" t="s">
        <v>126</v>
      </c>
      <c r="B15" s="55">
        <f>B8*2.84</f>
        <v>8498.0468000000001</v>
      </c>
    </row>
    <row r="16" spans="1:3" x14ac:dyDescent="0.2">
      <c r="A16" s="54"/>
      <c r="B16" s="56"/>
    </row>
    <row r="17" spans="1:2" ht="30" customHeight="1" x14ac:dyDescent="0.2">
      <c r="A17" s="240" t="s">
        <v>109</v>
      </c>
      <c r="B17" s="241"/>
    </row>
    <row r="18" spans="1:2" x14ac:dyDescent="0.2">
      <c r="A18" s="57" t="s">
        <v>120</v>
      </c>
      <c r="B18" s="60">
        <f>B15/4.33</f>
        <v>1962.5974133949192</v>
      </c>
    </row>
    <row r="19" spans="1:2" x14ac:dyDescent="0.2">
      <c r="A19" s="57" t="s">
        <v>121</v>
      </c>
      <c r="B19" s="60">
        <f>B18/5*1.25</f>
        <v>490.64935334872979</v>
      </c>
    </row>
    <row r="20" spans="1:2" x14ac:dyDescent="0.2">
      <c r="A20" s="57"/>
      <c r="B20" s="58"/>
    </row>
    <row r="21" spans="1:2" ht="30" customHeight="1" x14ac:dyDescent="0.2">
      <c r="A21" s="240" t="s">
        <v>81</v>
      </c>
      <c r="B21" s="241"/>
    </row>
    <row r="22" spans="1:2" x14ac:dyDescent="0.2">
      <c r="A22" s="57" t="s">
        <v>122</v>
      </c>
      <c r="B22" s="55">
        <v>3710.93</v>
      </c>
    </row>
    <row r="23" spans="1:2" ht="17" thickBot="1" x14ac:dyDescent="0.25">
      <c r="A23" s="59" t="s">
        <v>121</v>
      </c>
      <c r="B23" s="61">
        <f>B22/5*1.25</f>
        <v>927.73249999999985</v>
      </c>
    </row>
    <row r="24" spans="1:2" x14ac:dyDescent="0.2">
      <c r="A24" s="53"/>
      <c r="B24" s="53"/>
    </row>
    <row r="25" spans="1:2" ht="98" customHeight="1" x14ac:dyDescent="0.2">
      <c r="A25" s="235" t="s">
        <v>128</v>
      </c>
      <c r="B25" s="235"/>
    </row>
    <row r="26" spans="1:2" x14ac:dyDescent="0.2">
      <c r="A26" s="13"/>
      <c r="B26" s="9"/>
    </row>
    <row r="27" spans="1:2" ht="19" customHeight="1" x14ac:dyDescent="0.2">
      <c r="A27" s="235"/>
      <c r="B27" s="235"/>
    </row>
  </sheetData>
  <mergeCells count="8">
    <mergeCell ref="A25:B25"/>
    <mergeCell ref="A27:B27"/>
    <mergeCell ref="A6:B6"/>
    <mergeCell ref="A14:B14"/>
    <mergeCell ref="A17:B17"/>
    <mergeCell ref="A21:B21"/>
    <mergeCell ref="A10:B10"/>
    <mergeCell ref="A7:B7"/>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D7892-4EF4-264F-BCB4-4D1DFDAA0242}">
  <sheetPr>
    <tabColor rgb="FF0070C0"/>
  </sheetPr>
  <dimension ref="A1:C115"/>
  <sheetViews>
    <sheetView zoomScaleNormal="100" workbookViewId="0">
      <selection activeCell="A4" sqref="A4"/>
    </sheetView>
  </sheetViews>
  <sheetFormatPr baseColWidth="10" defaultRowHeight="16" x14ac:dyDescent="0.2"/>
  <cols>
    <col min="1" max="1" width="52.83203125" style="40" customWidth="1"/>
    <col min="2" max="2" width="16" style="40" customWidth="1"/>
    <col min="3" max="3" width="13.6640625" style="40" customWidth="1"/>
    <col min="4" max="16384" width="10.83203125" style="40"/>
  </cols>
  <sheetData>
    <row r="1" spans="1:3" ht="35" customHeight="1" x14ac:dyDescent="0.2">
      <c r="A1" s="2" t="s">
        <v>0</v>
      </c>
      <c r="B1" s="2"/>
      <c r="C1" s="11"/>
    </row>
    <row r="2" spans="1:3" ht="17" customHeight="1" x14ac:dyDescent="0.2">
      <c r="A2" s="2"/>
      <c r="B2" s="2"/>
      <c r="C2" s="11"/>
    </row>
    <row r="3" spans="1:3" x14ac:dyDescent="0.2">
      <c r="A3" s="11" t="s">
        <v>271</v>
      </c>
      <c r="B3" s="11"/>
      <c r="C3" s="11"/>
    </row>
    <row r="4" spans="1:3" x14ac:dyDescent="0.2">
      <c r="A4" s="41" t="s">
        <v>1</v>
      </c>
      <c r="B4" s="41"/>
      <c r="C4" s="11"/>
    </row>
    <row r="5" spans="1:3" ht="31" customHeight="1" thickBot="1" x14ac:dyDescent="0.25">
      <c r="A5" s="42"/>
      <c r="B5" s="42"/>
      <c r="C5" s="11"/>
    </row>
    <row r="6" spans="1:3" ht="45" x14ac:dyDescent="0.2">
      <c r="A6" s="130" t="s">
        <v>2</v>
      </c>
      <c r="B6" s="131" t="s">
        <v>208</v>
      </c>
      <c r="C6" s="174" t="s">
        <v>209</v>
      </c>
    </row>
    <row r="7" spans="1:3" x14ac:dyDescent="0.2">
      <c r="A7" s="44" t="s">
        <v>3</v>
      </c>
      <c r="B7" s="6">
        <v>1456.4888999999998</v>
      </c>
      <c r="C7" s="55">
        <f>B7/40</f>
        <v>36.412222499999999</v>
      </c>
    </row>
    <row r="8" spans="1:3" x14ac:dyDescent="0.2">
      <c r="A8" s="43" t="s">
        <v>4</v>
      </c>
      <c r="B8" s="126">
        <v>1374.6596</v>
      </c>
      <c r="C8" s="175">
        <f t="shared" ref="C8:C71" si="0">B8/40</f>
        <v>34.366489999999999</v>
      </c>
    </row>
    <row r="9" spans="1:3" x14ac:dyDescent="0.2">
      <c r="A9" s="44" t="s">
        <v>5</v>
      </c>
      <c r="B9" s="127">
        <v>1412.3871499999998</v>
      </c>
      <c r="C9" s="76">
        <f t="shared" si="0"/>
        <v>35.309678749999996</v>
      </c>
    </row>
    <row r="10" spans="1:3" x14ac:dyDescent="0.2">
      <c r="A10" s="43" t="s">
        <v>6</v>
      </c>
      <c r="B10" s="126">
        <v>1098.742</v>
      </c>
      <c r="C10" s="175">
        <f t="shared" si="0"/>
        <v>27.46855</v>
      </c>
    </row>
    <row r="11" spans="1:3" x14ac:dyDescent="0.2">
      <c r="A11" s="44" t="s">
        <v>7</v>
      </c>
      <c r="B11" s="127">
        <v>1341.5604499999999</v>
      </c>
      <c r="C11" s="76">
        <f t="shared" si="0"/>
        <v>33.539011250000001</v>
      </c>
    </row>
    <row r="12" spans="1:3" x14ac:dyDescent="0.2">
      <c r="A12" s="43" t="s">
        <v>213</v>
      </c>
      <c r="B12" s="126">
        <v>1255.2651499999999</v>
      </c>
      <c r="C12" s="175">
        <f t="shared" si="0"/>
        <v>31.381628749999997</v>
      </c>
    </row>
    <row r="13" spans="1:3" x14ac:dyDescent="0.2">
      <c r="A13" s="143" t="s">
        <v>8</v>
      </c>
      <c r="B13" s="144">
        <v>1456.4888999999998</v>
      </c>
      <c r="C13" s="176">
        <f t="shared" si="0"/>
        <v>36.412222499999999</v>
      </c>
    </row>
    <row r="14" spans="1:3" x14ac:dyDescent="0.2">
      <c r="A14" s="147" t="s">
        <v>9</v>
      </c>
      <c r="B14" s="148">
        <v>1287.8161999999998</v>
      </c>
      <c r="C14" s="177">
        <f t="shared" si="0"/>
        <v>32.195404999999994</v>
      </c>
    </row>
    <row r="15" spans="1:3" x14ac:dyDescent="0.2">
      <c r="A15" s="143" t="s">
        <v>10</v>
      </c>
      <c r="B15" s="144">
        <v>536.32034999999996</v>
      </c>
      <c r="C15" s="176">
        <f t="shared" si="0"/>
        <v>13.408008749999999</v>
      </c>
    </row>
    <row r="16" spans="1:3" x14ac:dyDescent="0.2">
      <c r="A16" s="147" t="s">
        <v>11</v>
      </c>
      <c r="B16" s="148">
        <v>1047.37285</v>
      </c>
      <c r="C16" s="177">
        <f t="shared" si="0"/>
        <v>26.18432125</v>
      </c>
    </row>
    <row r="17" spans="1:3" x14ac:dyDescent="0.2">
      <c r="A17" s="145" t="s">
        <v>212</v>
      </c>
      <c r="B17" s="146">
        <v>936.77</v>
      </c>
      <c r="C17" s="178">
        <f t="shared" si="0"/>
        <v>23.419249999999998</v>
      </c>
    </row>
    <row r="18" spans="1:3" x14ac:dyDescent="0.2">
      <c r="A18" s="149" t="s">
        <v>12</v>
      </c>
      <c r="B18" s="150">
        <v>1047.37285</v>
      </c>
      <c r="C18" s="179">
        <f t="shared" si="0"/>
        <v>26.18432125</v>
      </c>
    </row>
    <row r="19" spans="1:3" x14ac:dyDescent="0.2">
      <c r="A19" s="145" t="s">
        <v>13</v>
      </c>
      <c r="B19" s="146">
        <v>511.73704999999995</v>
      </c>
      <c r="C19" s="178">
        <f t="shared" si="0"/>
        <v>12.79342625</v>
      </c>
    </row>
    <row r="20" spans="1:3" x14ac:dyDescent="0.2">
      <c r="A20" s="43" t="s">
        <v>14</v>
      </c>
      <c r="B20" s="126">
        <v>1249.7638499999998</v>
      </c>
      <c r="C20" s="175">
        <f t="shared" si="0"/>
        <v>31.244096249999995</v>
      </c>
    </row>
    <row r="21" spans="1:3" x14ac:dyDescent="0.2">
      <c r="A21" s="44" t="s">
        <v>15</v>
      </c>
      <c r="B21" s="127">
        <v>1249.7638499999998</v>
      </c>
      <c r="C21" s="76">
        <f t="shared" si="0"/>
        <v>31.244096249999995</v>
      </c>
    </row>
    <row r="22" spans="1:3" x14ac:dyDescent="0.2">
      <c r="A22" s="43" t="s">
        <v>16</v>
      </c>
      <c r="B22" s="126">
        <v>1047.37285</v>
      </c>
      <c r="C22" s="175">
        <f t="shared" si="0"/>
        <v>26.18432125</v>
      </c>
    </row>
    <row r="23" spans="1:3" x14ac:dyDescent="0.2">
      <c r="A23" s="44" t="s">
        <v>17</v>
      </c>
      <c r="B23" s="127">
        <v>1341.5604499999999</v>
      </c>
      <c r="C23" s="76">
        <f t="shared" si="0"/>
        <v>33.539011250000001</v>
      </c>
    </row>
    <row r="24" spans="1:3" x14ac:dyDescent="0.2">
      <c r="A24" s="43" t="s">
        <v>18</v>
      </c>
      <c r="B24" s="126">
        <v>1249.7638499999998</v>
      </c>
      <c r="C24" s="175">
        <f t="shared" si="0"/>
        <v>31.244096249999995</v>
      </c>
    </row>
    <row r="25" spans="1:3" x14ac:dyDescent="0.2">
      <c r="A25" s="44" t="s">
        <v>19</v>
      </c>
      <c r="B25" s="127">
        <v>511.73704999999995</v>
      </c>
      <c r="C25" s="76">
        <f t="shared" si="0"/>
        <v>12.79342625</v>
      </c>
    </row>
    <row r="26" spans="1:3" x14ac:dyDescent="0.2">
      <c r="A26" s="43" t="s">
        <v>20</v>
      </c>
      <c r="B26" s="126">
        <v>1317.0278999999998</v>
      </c>
      <c r="C26" s="175">
        <f t="shared" si="0"/>
        <v>32.925697499999998</v>
      </c>
    </row>
    <row r="27" spans="1:3" x14ac:dyDescent="0.2">
      <c r="A27" s="44" t="s">
        <v>21</v>
      </c>
      <c r="B27" s="127">
        <v>511.73704999999995</v>
      </c>
      <c r="C27" s="76">
        <f t="shared" si="0"/>
        <v>12.79342625</v>
      </c>
    </row>
    <row r="28" spans="1:3" x14ac:dyDescent="0.2">
      <c r="A28" s="43" t="s">
        <v>22</v>
      </c>
      <c r="B28" s="126">
        <v>1255.2651499999999</v>
      </c>
      <c r="C28" s="175">
        <f t="shared" si="0"/>
        <v>31.381628749999997</v>
      </c>
    </row>
    <row r="29" spans="1:3" x14ac:dyDescent="0.2">
      <c r="A29" s="44" t="s">
        <v>23</v>
      </c>
      <c r="B29" s="127">
        <v>1040.7144499999999</v>
      </c>
      <c r="C29" s="76">
        <f t="shared" si="0"/>
        <v>26.017861249999999</v>
      </c>
    </row>
    <row r="30" spans="1:3" x14ac:dyDescent="0.2">
      <c r="A30" s="43" t="s">
        <v>24</v>
      </c>
      <c r="B30" s="126">
        <v>1317.0278999999998</v>
      </c>
      <c r="C30" s="175">
        <f t="shared" si="0"/>
        <v>32.925697499999998</v>
      </c>
    </row>
    <row r="31" spans="1:3" x14ac:dyDescent="0.2">
      <c r="A31" s="44" t="s">
        <v>25</v>
      </c>
      <c r="B31" s="127">
        <v>1098.742</v>
      </c>
      <c r="C31" s="76">
        <f t="shared" si="0"/>
        <v>27.46855</v>
      </c>
    </row>
    <row r="32" spans="1:3" x14ac:dyDescent="0.2">
      <c r="A32" s="43" t="s">
        <v>26</v>
      </c>
      <c r="B32" s="126">
        <v>511.73704999999995</v>
      </c>
      <c r="C32" s="175">
        <f t="shared" si="0"/>
        <v>12.79342625</v>
      </c>
    </row>
    <row r="33" spans="1:3" x14ac:dyDescent="0.2">
      <c r="A33" s="44" t="s">
        <v>27</v>
      </c>
      <c r="B33" s="127">
        <v>511.73704999999995</v>
      </c>
      <c r="C33" s="76">
        <f t="shared" si="0"/>
        <v>12.79342625</v>
      </c>
    </row>
    <row r="34" spans="1:3" x14ac:dyDescent="0.2">
      <c r="A34" s="43" t="s">
        <v>28</v>
      </c>
      <c r="B34" s="126">
        <v>511.73704999999995</v>
      </c>
      <c r="C34" s="175">
        <f t="shared" si="0"/>
        <v>12.79342625</v>
      </c>
    </row>
    <row r="35" spans="1:3" x14ac:dyDescent="0.2">
      <c r="A35" s="44" t="s">
        <v>29</v>
      </c>
      <c r="B35" s="127">
        <v>2087.4535000000001</v>
      </c>
      <c r="C35" s="76">
        <f t="shared" si="0"/>
        <v>52.1863375</v>
      </c>
    </row>
    <row r="36" spans="1:3" x14ac:dyDescent="0.2">
      <c r="A36" s="43" t="s">
        <v>30</v>
      </c>
      <c r="B36" s="126">
        <v>1724.8244499999998</v>
      </c>
      <c r="C36" s="175">
        <f t="shared" si="0"/>
        <v>43.120611249999996</v>
      </c>
    </row>
    <row r="37" spans="1:3" x14ac:dyDescent="0.2">
      <c r="A37" s="44" t="s">
        <v>31</v>
      </c>
      <c r="B37" s="127">
        <v>1907.05755</v>
      </c>
      <c r="C37" s="76">
        <f t="shared" si="0"/>
        <v>47.676438750000003</v>
      </c>
    </row>
    <row r="38" spans="1:3" x14ac:dyDescent="0.2">
      <c r="A38" s="43" t="s">
        <v>32</v>
      </c>
      <c r="B38" s="126">
        <v>1047.37285</v>
      </c>
      <c r="C38" s="175">
        <f t="shared" si="0"/>
        <v>26.18432125</v>
      </c>
    </row>
    <row r="39" spans="1:3" x14ac:dyDescent="0.2">
      <c r="A39" s="44" t="s">
        <v>33</v>
      </c>
      <c r="B39" s="127">
        <v>1287.8161999999998</v>
      </c>
      <c r="C39" s="76">
        <f t="shared" si="0"/>
        <v>32.195404999999994</v>
      </c>
    </row>
    <row r="40" spans="1:3" x14ac:dyDescent="0.2">
      <c r="A40" s="43" t="s">
        <v>34</v>
      </c>
      <c r="B40" s="126">
        <v>1479.2857999999999</v>
      </c>
      <c r="C40" s="175">
        <f t="shared" si="0"/>
        <v>36.982144999999996</v>
      </c>
    </row>
    <row r="41" spans="1:3" x14ac:dyDescent="0.2">
      <c r="A41" s="44" t="s">
        <v>35</v>
      </c>
      <c r="B41" s="127">
        <v>1907.05755</v>
      </c>
      <c r="C41" s="76">
        <f t="shared" si="0"/>
        <v>47.676438750000003</v>
      </c>
    </row>
    <row r="42" spans="1:3" x14ac:dyDescent="0.2">
      <c r="A42" s="43" t="s">
        <v>36</v>
      </c>
      <c r="B42" s="126">
        <v>1287.8161999999998</v>
      </c>
      <c r="C42" s="175">
        <f t="shared" si="0"/>
        <v>32.195404999999994</v>
      </c>
    </row>
    <row r="43" spans="1:3" x14ac:dyDescent="0.2">
      <c r="A43" s="44" t="s">
        <v>37</v>
      </c>
      <c r="B43" s="127">
        <v>2698.6357499999999</v>
      </c>
      <c r="C43" s="76">
        <f t="shared" si="0"/>
        <v>67.465893749999992</v>
      </c>
    </row>
    <row r="44" spans="1:3" x14ac:dyDescent="0.2">
      <c r="A44" s="43" t="s">
        <v>38</v>
      </c>
      <c r="B44" s="126">
        <v>1242.6283999999998</v>
      </c>
      <c r="C44" s="175">
        <f t="shared" si="0"/>
        <v>31.065709999999996</v>
      </c>
    </row>
    <row r="45" spans="1:3" x14ac:dyDescent="0.2">
      <c r="A45" s="44" t="s">
        <v>39</v>
      </c>
      <c r="B45" s="127">
        <v>1188.9856499999999</v>
      </c>
      <c r="C45" s="76">
        <f t="shared" si="0"/>
        <v>29.724641249999998</v>
      </c>
    </row>
    <row r="46" spans="1:3" x14ac:dyDescent="0.2">
      <c r="A46" s="43" t="s">
        <v>40</v>
      </c>
      <c r="B46" s="126">
        <v>1242.6283999999998</v>
      </c>
      <c r="C46" s="175">
        <f t="shared" si="0"/>
        <v>31.065709999999996</v>
      </c>
    </row>
    <row r="47" spans="1:3" x14ac:dyDescent="0.2">
      <c r="A47" s="44" t="s">
        <v>41</v>
      </c>
      <c r="B47" s="127">
        <v>1188.9856499999999</v>
      </c>
      <c r="C47" s="76">
        <f t="shared" si="0"/>
        <v>29.724641249999998</v>
      </c>
    </row>
    <row r="48" spans="1:3" x14ac:dyDescent="0.2">
      <c r="A48" s="43" t="s">
        <v>42</v>
      </c>
      <c r="B48" s="126">
        <v>1298.2097999999999</v>
      </c>
      <c r="C48" s="175">
        <f t="shared" si="0"/>
        <v>32.455244999999998</v>
      </c>
    </row>
    <row r="49" spans="1:3" x14ac:dyDescent="0.2">
      <c r="A49" s="44" t="s">
        <v>43</v>
      </c>
      <c r="B49" s="127">
        <v>1299.0319500000001</v>
      </c>
      <c r="C49" s="76">
        <f t="shared" si="0"/>
        <v>32.475798750000003</v>
      </c>
    </row>
    <row r="50" spans="1:3" x14ac:dyDescent="0.2">
      <c r="A50" s="43" t="s">
        <v>44</v>
      </c>
      <c r="B50" s="126">
        <v>1810.0539999999996</v>
      </c>
      <c r="C50" s="175">
        <f t="shared" si="0"/>
        <v>45.251349999999988</v>
      </c>
    </row>
    <row r="51" spans="1:3" x14ac:dyDescent="0.2">
      <c r="A51" s="44" t="s">
        <v>45</v>
      </c>
      <c r="B51" s="127">
        <v>1633.2511499999998</v>
      </c>
      <c r="C51" s="76">
        <f t="shared" si="0"/>
        <v>40.831278749999996</v>
      </c>
    </row>
    <row r="52" spans="1:3" x14ac:dyDescent="0.2">
      <c r="A52" s="43" t="s">
        <v>46</v>
      </c>
      <c r="B52" s="126">
        <v>1907.05755</v>
      </c>
      <c r="C52" s="175">
        <f t="shared" si="0"/>
        <v>47.676438750000003</v>
      </c>
    </row>
    <row r="53" spans="1:3" x14ac:dyDescent="0.2">
      <c r="A53" s="44" t="s">
        <v>47</v>
      </c>
      <c r="B53" s="127">
        <v>1253.1438000000001</v>
      </c>
      <c r="C53" s="76">
        <f t="shared" si="0"/>
        <v>31.328595</v>
      </c>
    </row>
    <row r="54" spans="1:3" x14ac:dyDescent="0.2">
      <c r="A54" s="43" t="s">
        <v>48</v>
      </c>
      <c r="B54" s="126">
        <v>1299.2755499999998</v>
      </c>
      <c r="C54" s="175">
        <f t="shared" si="0"/>
        <v>32.481888749999996</v>
      </c>
    </row>
    <row r="55" spans="1:3" x14ac:dyDescent="0.2">
      <c r="A55" s="44" t="s">
        <v>49</v>
      </c>
      <c r="B55" s="127">
        <v>1299.0319500000001</v>
      </c>
      <c r="C55" s="76">
        <f t="shared" si="0"/>
        <v>32.475798750000003</v>
      </c>
    </row>
    <row r="56" spans="1:3" x14ac:dyDescent="0.2">
      <c r="A56" s="43" t="s">
        <v>50</v>
      </c>
      <c r="B56" s="126">
        <v>1299.0319500000001</v>
      </c>
      <c r="C56" s="175">
        <f t="shared" si="0"/>
        <v>32.475798750000003</v>
      </c>
    </row>
    <row r="57" spans="1:3" x14ac:dyDescent="0.2">
      <c r="A57" s="44" t="s">
        <v>51</v>
      </c>
      <c r="B57" s="127">
        <v>1287.8161999999998</v>
      </c>
      <c r="C57" s="76">
        <f t="shared" si="0"/>
        <v>32.195404999999994</v>
      </c>
    </row>
    <row r="58" spans="1:3" x14ac:dyDescent="0.2">
      <c r="A58" s="43" t="s">
        <v>52</v>
      </c>
      <c r="B58" s="126">
        <v>1040.7144499999999</v>
      </c>
      <c r="C58" s="175">
        <f t="shared" si="0"/>
        <v>26.017861249999999</v>
      </c>
    </row>
    <row r="59" spans="1:3" x14ac:dyDescent="0.2">
      <c r="A59" s="44" t="s">
        <v>53</v>
      </c>
      <c r="B59" s="127">
        <v>1064.4755999999998</v>
      </c>
      <c r="C59" s="76">
        <f t="shared" si="0"/>
        <v>26.611889999999995</v>
      </c>
    </row>
    <row r="60" spans="1:3" x14ac:dyDescent="0.2">
      <c r="A60" s="43" t="s">
        <v>54</v>
      </c>
      <c r="B60" s="126">
        <v>1724.8244499999998</v>
      </c>
      <c r="C60" s="175">
        <f t="shared" si="0"/>
        <v>43.120611249999996</v>
      </c>
    </row>
    <row r="61" spans="1:3" x14ac:dyDescent="0.2">
      <c r="A61" s="44" t="s">
        <v>55</v>
      </c>
      <c r="B61" s="127">
        <v>1528.3102999999999</v>
      </c>
      <c r="C61" s="76">
        <f t="shared" si="0"/>
        <v>38.2077575</v>
      </c>
    </row>
    <row r="62" spans="1:3" x14ac:dyDescent="0.2">
      <c r="A62" s="43" t="s">
        <v>56</v>
      </c>
      <c r="B62" s="126">
        <v>1040.7144499999999</v>
      </c>
      <c r="C62" s="175">
        <f t="shared" si="0"/>
        <v>26.017861249999999</v>
      </c>
    </row>
    <row r="63" spans="1:3" x14ac:dyDescent="0.2">
      <c r="A63" s="44" t="s">
        <v>57</v>
      </c>
      <c r="B63" s="127">
        <v>1040.7144499999999</v>
      </c>
      <c r="C63" s="76">
        <f t="shared" si="0"/>
        <v>26.017861249999999</v>
      </c>
    </row>
    <row r="64" spans="1:3" x14ac:dyDescent="0.2">
      <c r="A64" s="43" t="s">
        <v>58</v>
      </c>
      <c r="B64" s="126">
        <v>2663.1208999999999</v>
      </c>
      <c r="C64" s="175">
        <f t="shared" si="0"/>
        <v>66.578022500000003</v>
      </c>
    </row>
    <row r="65" spans="1:3" x14ac:dyDescent="0.2">
      <c r="A65" s="44" t="s">
        <v>59</v>
      </c>
      <c r="B65" s="127">
        <v>2735.1148499999995</v>
      </c>
      <c r="C65" s="76">
        <f t="shared" si="0"/>
        <v>68.377871249999984</v>
      </c>
    </row>
    <row r="66" spans="1:3" x14ac:dyDescent="0.2">
      <c r="A66" s="43" t="s">
        <v>60</v>
      </c>
      <c r="B66" s="126">
        <v>2698.6357499999999</v>
      </c>
      <c r="C66" s="175">
        <f t="shared" si="0"/>
        <v>67.465893749999992</v>
      </c>
    </row>
    <row r="67" spans="1:3" x14ac:dyDescent="0.2">
      <c r="A67" s="44" t="s">
        <v>61</v>
      </c>
      <c r="B67" s="127">
        <v>1021.2061499999999</v>
      </c>
      <c r="C67" s="76">
        <f t="shared" si="0"/>
        <v>25.530153749999997</v>
      </c>
    </row>
    <row r="68" spans="1:3" x14ac:dyDescent="0.2">
      <c r="A68" s="43" t="s">
        <v>62</v>
      </c>
      <c r="B68" s="126">
        <v>986.04654999999991</v>
      </c>
      <c r="C68" s="175">
        <f t="shared" si="0"/>
        <v>24.651163749999998</v>
      </c>
    </row>
    <row r="69" spans="1:3" x14ac:dyDescent="0.2">
      <c r="A69" s="44" t="s">
        <v>63</v>
      </c>
      <c r="B69" s="127">
        <v>1412.3871499999998</v>
      </c>
      <c r="C69" s="76">
        <f t="shared" si="0"/>
        <v>35.309678749999996</v>
      </c>
    </row>
    <row r="70" spans="1:3" x14ac:dyDescent="0.2">
      <c r="A70" s="43" t="s">
        <v>64</v>
      </c>
      <c r="B70" s="126">
        <v>1907.05755</v>
      </c>
      <c r="C70" s="175">
        <f t="shared" si="0"/>
        <v>47.676438750000003</v>
      </c>
    </row>
    <row r="71" spans="1:3" x14ac:dyDescent="0.2">
      <c r="A71" s="44" t="s">
        <v>65</v>
      </c>
      <c r="B71" s="127">
        <v>889.8549999999999</v>
      </c>
      <c r="C71" s="76">
        <f t="shared" si="0"/>
        <v>22.246374999999997</v>
      </c>
    </row>
    <row r="72" spans="1:3" x14ac:dyDescent="0.2">
      <c r="A72" s="43" t="s">
        <v>66</v>
      </c>
      <c r="B72" s="126">
        <v>1287.8161999999998</v>
      </c>
      <c r="C72" s="175">
        <f t="shared" ref="C72:C109" si="1">B72/40</f>
        <v>32.195404999999994</v>
      </c>
    </row>
    <row r="73" spans="1:3" x14ac:dyDescent="0.2">
      <c r="A73" s="44" t="s">
        <v>67</v>
      </c>
      <c r="B73" s="127">
        <v>1287.8161999999998</v>
      </c>
      <c r="C73" s="76">
        <f t="shared" si="1"/>
        <v>32.195404999999994</v>
      </c>
    </row>
    <row r="74" spans="1:3" x14ac:dyDescent="0.2">
      <c r="A74" s="43" t="s">
        <v>68</v>
      </c>
      <c r="B74" s="126">
        <v>1021.2061499999999</v>
      </c>
      <c r="C74" s="175">
        <f t="shared" si="1"/>
        <v>25.530153749999997</v>
      </c>
    </row>
    <row r="75" spans="1:3" x14ac:dyDescent="0.2">
      <c r="A75" s="44" t="s">
        <v>69</v>
      </c>
      <c r="B75" s="127">
        <v>986.04654999999991</v>
      </c>
      <c r="C75" s="76">
        <f t="shared" si="1"/>
        <v>24.651163749999998</v>
      </c>
    </row>
    <row r="76" spans="1:3" x14ac:dyDescent="0.2">
      <c r="A76" s="43" t="s">
        <v>70</v>
      </c>
      <c r="B76" s="126">
        <v>1018.1611499999999</v>
      </c>
      <c r="C76" s="175">
        <f t="shared" si="1"/>
        <v>25.454028749999999</v>
      </c>
    </row>
    <row r="77" spans="1:3" x14ac:dyDescent="0.2">
      <c r="A77" s="44" t="s">
        <v>71</v>
      </c>
      <c r="B77" s="127">
        <v>1198.14095</v>
      </c>
      <c r="C77" s="76">
        <f t="shared" si="1"/>
        <v>29.953523749999999</v>
      </c>
    </row>
    <row r="78" spans="1:3" x14ac:dyDescent="0.2">
      <c r="A78" s="43" t="s">
        <v>72</v>
      </c>
      <c r="B78" s="126">
        <v>1066.8507</v>
      </c>
      <c r="C78" s="175">
        <f t="shared" si="1"/>
        <v>26.671267499999999</v>
      </c>
    </row>
    <row r="79" spans="1:3" x14ac:dyDescent="0.2">
      <c r="A79" s="44" t="s">
        <v>73</v>
      </c>
      <c r="B79" s="127">
        <v>1198.14095</v>
      </c>
      <c r="C79" s="76">
        <f t="shared" si="1"/>
        <v>29.953523749999999</v>
      </c>
    </row>
    <row r="80" spans="1:3" x14ac:dyDescent="0.2">
      <c r="A80" s="43" t="s">
        <v>74</v>
      </c>
      <c r="B80" s="126">
        <v>1122.46255</v>
      </c>
      <c r="C80" s="175">
        <f t="shared" si="1"/>
        <v>28.061563749999998</v>
      </c>
    </row>
    <row r="81" spans="1:3" x14ac:dyDescent="0.2">
      <c r="A81" s="44" t="s">
        <v>75</v>
      </c>
      <c r="B81" s="127">
        <v>2087.4535000000001</v>
      </c>
      <c r="C81" s="76">
        <f t="shared" si="1"/>
        <v>52.1863375</v>
      </c>
    </row>
    <row r="82" spans="1:3" x14ac:dyDescent="0.2">
      <c r="A82" s="43" t="s">
        <v>76</v>
      </c>
      <c r="B82" s="126">
        <v>1287.8161999999998</v>
      </c>
      <c r="C82" s="175">
        <f t="shared" si="1"/>
        <v>32.195404999999994</v>
      </c>
    </row>
    <row r="83" spans="1:3" x14ac:dyDescent="0.2">
      <c r="A83" s="44" t="s">
        <v>77</v>
      </c>
      <c r="B83" s="127">
        <v>1067.8250999999998</v>
      </c>
      <c r="C83" s="76">
        <f t="shared" si="1"/>
        <v>26.695627499999993</v>
      </c>
    </row>
    <row r="84" spans="1:3" x14ac:dyDescent="0.2">
      <c r="A84" s="43" t="s">
        <v>78</v>
      </c>
      <c r="B84" s="126">
        <v>1122.46255</v>
      </c>
      <c r="C84" s="175">
        <f t="shared" si="1"/>
        <v>28.061563749999998</v>
      </c>
    </row>
    <row r="85" spans="1:3" x14ac:dyDescent="0.2">
      <c r="A85" s="44" t="s">
        <v>79</v>
      </c>
      <c r="B85" s="127">
        <v>1122.46255</v>
      </c>
      <c r="C85" s="76">
        <f t="shared" si="1"/>
        <v>28.061563749999998</v>
      </c>
    </row>
    <row r="86" spans="1:3" x14ac:dyDescent="0.2">
      <c r="A86" s="43" t="s">
        <v>80</v>
      </c>
      <c r="B86" s="126">
        <v>1249.7638499999998</v>
      </c>
      <c r="C86" s="175">
        <f t="shared" si="1"/>
        <v>31.244096249999995</v>
      </c>
    </row>
    <row r="87" spans="1:3" x14ac:dyDescent="0.2">
      <c r="A87" s="44" t="s">
        <v>82</v>
      </c>
      <c r="B87" s="127">
        <v>1047.37285</v>
      </c>
      <c r="C87" s="76">
        <f t="shared" si="1"/>
        <v>26.18432125</v>
      </c>
    </row>
    <row r="88" spans="1:3" x14ac:dyDescent="0.2">
      <c r="A88" s="43" t="s">
        <v>83</v>
      </c>
      <c r="B88" s="126">
        <v>1287.8161999999998</v>
      </c>
      <c r="C88" s="175">
        <f t="shared" si="1"/>
        <v>32.195404999999994</v>
      </c>
    </row>
    <row r="89" spans="1:3" x14ac:dyDescent="0.2">
      <c r="A89" s="44" t="s">
        <v>84</v>
      </c>
      <c r="B89" s="127">
        <v>1456.4888999999998</v>
      </c>
      <c r="C89" s="76">
        <f t="shared" si="1"/>
        <v>36.412222499999999</v>
      </c>
    </row>
    <row r="90" spans="1:3" x14ac:dyDescent="0.2">
      <c r="A90" s="43" t="s">
        <v>85</v>
      </c>
      <c r="B90" s="126">
        <v>1047.37285</v>
      </c>
      <c r="C90" s="175">
        <f t="shared" si="1"/>
        <v>26.18432125</v>
      </c>
    </row>
    <row r="91" spans="1:3" x14ac:dyDescent="0.2">
      <c r="A91" s="44" t="s">
        <v>86</v>
      </c>
      <c r="B91" s="127">
        <v>1047.37285</v>
      </c>
      <c r="C91" s="76">
        <f t="shared" si="1"/>
        <v>26.18432125</v>
      </c>
    </row>
    <row r="92" spans="1:3" x14ac:dyDescent="0.2">
      <c r="A92" s="43" t="s">
        <v>87</v>
      </c>
      <c r="B92" s="126">
        <v>1287.8161999999998</v>
      </c>
      <c r="C92" s="175">
        <f t="shared" si="1"/>
        <v>32.195404999999994</v>
      </c>
    </row>
    <row r="93" spans="1:3" x14ac:dyDescent="0.2">
      <c r="A93" s="44" t="s">
        <v>88</v>
      </c>
      <c r="B93" s="127">
        <v>1227.9007499999998</v>
      </c>
      <c r="C93" s="76">
        <f t="shared" si="1"/>
        <v>30.697518749999993</v>
      </c>
    </row>
    <row r="94" spans="1:3" x14ac:dyDescent="0.2">
      <c r="A94" s="43" t="s">
        <v>89</v>
      </c>
      <c r="B94" s="126">
        <v>936.76829999999995</v>
      </c>
      <c r="C94" s="175">
        <f t="shared" si="1"/>
        <v>23.419207499999999</v>
      </c>
    </row>
    <row r="95" spans="1:3" x14ac:dyDescent="0.2">
      <c r="A95" s="44" t="s">
        <v>90</v>
      </c>
      <c r="B95" s="127">
        <v>1122.46255</v>
      </c>
      <c r="C95" s="76">
        <f t="shared" si="1"/>
        <v>28.061563749999998</v>
      </c>
    </row>
    <row r="96" spans="1:3" x14ac:dyDescent="0.2">
      <c r="A96" s="43" t="s">
        <v>91</v>
      </c>
      <c r="B96" s="126">
        <v>1193.6850999999997</v>
      </c>
      <c r="C96" s="175">
        <f t="shared" si="1"/>
        <v>29.842127499999993</v>
      </c>
    </row>
    <row r="97" spans="1:3" x14ac:dyDescent="0.2">
      <c r="A97" s="44" t="s">
        <v>92</v>
      </c>
      <c r="B97" s="127">
        <v>1108.2424000000001</v>
      </c>
      <c r="C97" s="76">
        <f t="shared" si="1"/>
        <v>27.706060000000001</v>
      </c>
    </row>
    <row r="98" spans="1:3" x14ac:dyDescent="0.2">
      <c r="A98" s="43" t="s">
        <v>93</v>
      </c>
      <c r="B98" s="126">
        <v>1193.6850999999997</v>
      </c>
      <c r="C98" s="175">
        <f t="shared" si="1"/>
        <v>29.842127499999993</v>
      </c>
    </row>
    <row r="99" spans="1:3" x14ac:dyDescent="0.2">
      <c r="A99" s="44" t="s">
        <v>94</v>
      </c>
      <c r="B99" s="127">
        <v>1097.7269999999999</v>
      </c>
      <c r="C99" s="76">
        <f t="shared" si="1"/>
        <v>27.443174999999997</v>
      </c>
    </row>
    <row r="100" spans="1:3" x14ac:dyDescent="0.2">
      <c r="A100" s="43" t="s">
        <v>95</v>
      </c>
      <c r="B100" s="126">
        <v>1046.6724999999999</v>
      </c>
      <c r="C100" s="175">
        <f t="shared" si="1"/>
        <v>26.166812499999999</v>
      </c>
    </row>
    <row r="101" spans="1:3" x14ac:dyDescent="0.2">
      <c r="A101" s="44" t="s">
        <v>96</v>
      </c>
      <c r="B101" s="127">
        <v>1097.7269999999999</v>
      </c>
      <c r="C101" s="76">
        <f t="shared" si="1"/>
        <v>27.443174999999997</v>
      </c>
    </row>
    <row r="102" spans="1:3" x14ac:dyDescent="0.2">
      <c r="A102" s="43" t="s">
        <v>97</v>
      </c>
      <c r="B102" s="126">
        <v>1046.6724999999999</v>
      </c>
      <c r="C102" s="175">
        <f t="shared" si="1"/>
        <v>26.166812499999999</v>
      </c>
    </row>
    <row r="103" spans="1:3" x14ac:dyDescent="0.2">
      <c r="A103" s="44" t="s">
        <v>98</v>
      </c>
      <c r="B103" s="127">
        <v>1122.46255</v>
      </c>
      <c r="C103" s="76">
        <f t="shared" si="1"/>
        <v>28.061563749999998</v>
      </c>
    </row>
    <row r="104" spans="1:3" x14ac:dyDescent="0.2">
      <c r="A104" s="43" t="s">
        <v>99</v>
      </c>
      <c r="B104" s="126">
        <v>1907.05755</v>
      </c>
      <c r="C104" s="175">
        <f t="shared" si="1"/>
        <v>47.676438750000003</v>
      </c>
    </row>
    <row r="105" spans="1:3" x14ac:dyDescent="0.2">
      <c r="A105" s="45" t="s">
        <v>100</v>
      </c>
      <c r="B105" s="128">
        <v>889.8549999999999</v>
      </c>
      <c r="C105" s="180">
        <f t="shared" si="1"/>
        <v>22.246374999999997</v>
      </c>
    </row>
    <row r="106" spans="1:3" x14ac:dyDescent="0.2">
      <c r="A106" s="43" t="s">
        <v>101</v>
      </c>
      <c r="B106" s="126">
        <v>1341.5604499999999</v>
      </c>
      <c r="C106" s="175">
        <f t="shared" si="1"/>
        <v>33.539011250000001</v>
      </c>
    </row>
    <row r="107" spans="1:3" x14ac:dyDescent="0.2">
      <c r="A107" s="44" t="s">
        <v>102</v>
      </c>
      <c r="B107" s="127">
        <v>2735.1148499999995</v>
      </c>
      <c r="C107" s="76">
        <f t="shared" si="1"/>
        <v>68.377871249999984</v>
      </c>
    </row>
    <row r="108" spans="1:3" x14ac:dyDescent="0.2">
      <c r="A108" s="43" t="s">
        <v>103</v>
      </c>
      <c r="B108" s="126">
        <v>511.73704999999995</v>
      </c>
      <c r="C108" s="175">
        <f t="shared" si="1"/>
        <v>12.79342625</v>
      </c>
    </row>
    <row r="109" spans="1:3" ht="17" thickBot="1" x14ac:dyDescent="0.25">
      <c r="A109" s="181" t="s">
        <v>104</v>
      </c>
      <c r="B109" s="182">
        <v>1040.7144499999999</v>
      </c>
      <c r="C109" s="183">
        <f t="shared" si="1"/>
        <v>26.017861249999999</v>
      </c>
    </row>
    <row r="110" spans="1:3" x14ac:dyDescent="0.2">
      <c r="A110" s="11"/>
      <c r="B110" s="11"/>
      <c r="C110" s="46"/>
    </row>
    <row r="111" spans="1:3" x14ac:dyDescent="0.2">
      <c r="A111" s="47" t="s">
        <v>105</v>
      </c>
      <c r="B111" s="12">
        <v>18.190000000000001</v>
      </c>
      <c r="C111" s="172"/>
    </row>
    <row r="112" spans="1:3" x14ac:dyDescent="0.2">
      <c r="A112" s="47" t="s">
        <v>106</v>
      </c>
      <c r="B112" s="12">
        <v>7.39</v>
      </c>
      <c r="C112" s="172"/>
    </row>
    <row r="114" spans="1:3" ht="80" customHeight="1" x14ac:dyDescent="0.2">
      <c r="A114" s="235" t="s">
        <v>226</v>
      </c>
      <c r="B114" s="235"/>
      <c r="C114" s="235"/>
    </row>
    <row r="115" spans="1:3" ht="47" customHeight="1" x14ac:dyDescent="0.2">
      <c r="A115" s="245" t="s">
        <v>214</v>
      </c>
      <c r="B115" s="245"/>
      <c r="C115" s="245"/>
    </row>
  </sheetData>
  <autoFilter ref="A7:C110" xr:uid="{29ED7892-4EF4-264F-BCB4-4D1DFDAA0242}"/>
  <mergeCells count="2">
    <mergeCell ref="A114:C114"/>
    <mergeCell ref="A115:C115"/>
  </mergeCells>
  <pageMargins left="0.7" right="0.7" top="0.75" bottom="0.75" header="0.3" footer="0.3"/>
  <pageSetup paperSize="9" orientation="portrait" horizontalDpi="0" verticalDpi="0"/>
  <headerFooter>
    <oddHeader>&amp;C&amp;"Calibri (Corps),Normal"&amp;10Convention collective nationale de la Production cinématographique (IDCC 3097)</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7FFEE-0F4F-434D-8894-44F14BD359BC}">
  <sheetPr>
    <tabColor rgb="FF0070C0"/>
  </sheetPr>
  <dimension ref="A1:I101"/>
  <sheetViews>
    <sheetView zoomScaleNormal="100" workbookViewId="0">
      <selection activeCell="A4" sqref="A4:E4"/>
    </sheetView>
  </sheetViews>
  <sheetFormatPr baseColWidth="10" defaultRowHeight="16" x14ac:dyDescent="0.2"/>
  <cols>
    <col min="1" max="1" width="42.83203125" customWidth="1"/>
    <col min="2" max="4" width="16" customWidth="1"/>
    <col min="5" max="5" width="16" style="40" customWidth="1"/>
    <col min="6" max="7" width="12.6640625" customWidth="1"/>
    <col min="8" max="9" width="12.83203125" customWidth="1"/>
  </cols>
  <sheetData>
    <row r="1" spans="1:9" ht="35" customHeight="1" x14ac:dyDescent="0.2">
      <c r="A1" s="2" t="s">
        <v>110</v>
      </c>
      <c r="B1" s="1"/>
      <c r="C1" s="1"/>
      <c r="D1" s="1"/>
      <c r="E1" s="11"/>
      <c r="F1" s="1"/>
      <c r="G1" s="1"/>
      <c r="H1" s="1"/>
      <c r="I1" s="1"/>
    </row>
    <row r="2" spans="1:9" ht="18" customHeight="1" x14ac:dyDescent="0.2">
      <c r="A2" s="2"/>
      <c r="B2" s="1"/>
      <c r="C2" s="1"/>
      <c r="D2" s="1"/>
      <c r="E2" s="11"/>
      <c r="F2" s="1"/>
      <c r="G2" s="1"/>
      <c r="H2" s="1"/>
      <c r="I2" s="1"/>
    </row>
    <row r="3" spans="1:9" x14ac:dyDescent="0.2">
      <c r="A3" s="11" t="s">
        <v>271</v>
      </c>
      <c r="B3" s="1"/>
      <c r="C3" s="1"/>
      <c r="D3" s="1"/>
      <c r="E3" s="11"/>
      <c r="F3" s="1"/>
      <c r="G3" s="1"/>
      <c r="H3" s="1"/>
      <c r="I3" s="1"/>
    </row>
    <row r="4" spans="1:9" ht="50" customHeight="1" x14ac:dyDescent="0.2">
      <c r="A4" s="250" t="s">
        <v>115</v>
      </c>
      <c r="B4" s="250"/>
      <c r="C4" s="250"/>
      <c r="D4" s="250"/>
      <c r="E4" s="250"/>
      <c r="G4" s="1"/>
      <c r="H4" s="14"/>
      <c r="I4" s="14"/>
    </row>
    <row r="5" spans="1:9" ht="17" thickBot="1" x14ac:dyDescent="0.25">
      <c r="A5" s="1"/>
      <c r="B5" s="1"/>
      <c r="C5" s="1"/>
      <c r="D5" s="1"/>
      <c r="E5" s="64"/>
      <c r="F5" s="170"/>
    </row>
    <row r="6" spans="1:9" ht="30" customHeight="1" x14ac:dyDescent="0.2">
      <c r="A6" s="246" t="s">
        <v>111</v>
      </c>
      <c r="B6" s="247"/>
      <c r="C6" s="247"/>
      <c r="D6" s="248"/>
      <c r="E6" s="249"/>
    </row>
    <row r="7" spans="1:9" ht="45" x14ac:dyDescent="0.2">
      <c r="A7" s="15" t="s">
        <v>2</v>
      </c>
      <c r="B7" s="16" t="s">
        <v>113</v>
      </c>
      <c r="C7" s="16" t="s">
        <v>114</v>
      </c>
      <c r="D7" s="50" t="s">
        <v>208</v>
      </c>
      <c r="E7" s="129" t="s">
        <v>209</v>
      </c>
    </row>
    <row r="8" spans="1:9" x14ac:dyDescent="0.2">
      <c r="A8" s="18" t="s">
        <v>4</v>
      </c>
      <c r="B8" s="19">
        <v>43</v>
      </c>
      <c r="C8" s="19">
        <v>46</v>
      </c>
      <c r="D8" s="20">
        <f>E8*35+E8*1.25*8</f>
        <v>1546.4920500000001</v>
      </c>
      <c r="E8" s="21">
        <f>VLOOKUP(A8,'Annexe 1'!$A$7:$C$109,3,FALSE)</f>
        <v>34.366489999999999</v>
      </c>
    </row>
    <row r="9" spans="1:9" x14ac:dyDescent="0.2">
      <c r="A9" s="23" t="s">
        <v>7</v>
      </c>
      <c r="B9" s="24">
        <v>43</v>
      </c>
      <c r="C9" s="24">
        <v>46</v>
      </c>
      <c r="D9" s="25">
        <f>E9*35+E9*1.25*8</f>
        <v>1509.2555062500001</v>
      </c>
      <c r="E9" s="123">
        <f>VLOOKUP(A9,'Annexe 1'!$A$7:$C$109,3,FALSE)</f>
        <v>33.539011250000001</v>
      </c>
    </row>
    <row r="10" spans="1:9" x14ac:dyDescent="0.2">
      <c r="A10" s="151" t="s">
        <v>213</v>
      </c>
      <c r="B10" s="152">
        <v>42</v>
      </c>
      <c r="C10" s="152">
        <v>45</v>
      </c>
      <c r="D10" s="153">
        <f>E10*35+E10*1.25*7</f>
        <v>1372.9462578124999</v>
      </c>
      <c r="E10" s="154">
        <f>VLOOKUP(A10,'Annexe 1'!$A$7:$C$109,3,FALSE)</f>
        <v>31.381628749999997</v>
      </c>
    </row>
    <row r="11" spans="1:9" x14ac:dyDescent="0.2">
      <c r="A11" s="155" t="s">
        <v>8</v>
      </c>
      <c r="B11" s="156">
        <v>43</v>
      </c>
      <c r="C11" s="156">
        <v>46</v>
      </c>
      <c r="D11" s="51">
        <f>E11*35+E11*1.25*8</f>
        <v>1638.5500124999999</v>
      </c>
      <c r="E11" s="48">
        <f>VLOOKUP(A11,'Annexe 1'!$A$7:$C$109,3,FALSE)</f>
        <v>36.412222499999999</v>
      </c>
    </row>
    <row r="12" spans="1:9" x14ac:dyDescent="0.2">
      <c r="A12" s="151" t="s">
        <v>11</v>
      </c>
      <c r="B12" s="152">
        <v>43</v>
      </c>
      <c r="C12" s="152">
        <v>46</v>
      </c>
      <c r="D12" s="153">
        <f>E12*35+E12*1.25*8</f>
        <v>1178.2944562499999</v>
      </c>
      <c r="E12" s="154">
        <f>VLOOKUP(A12,'Annexe 1'!$A$7:$C$109,3,FALSE)</f>
        <v>26.18432125</v>
      </c>
    </row>
    <row r="13" spans="1:9" x14ac:dyDescent="0.2">
      <c r="A13" s="157" t="s">
        <v>212</v>
      </c>
      <c r="B13" s="158">
        <v>42</v>
      </c>
      <c r="C13" s="158">
        <v>45</v>
      </c>
      <c r="D13" s="159">
        <f>E13*35+E13*1.25*7</f>
        <v>1024.5921874999999</v>
      </c>
      <c r="E13" s="185">
        <f>VLOOKUP(A13,'Annexe 1'!$A$7:$C$109,3,FALSE)</f>
        <v>23.419249999999998</v>
      </c>
    </row>
    <row r="14" spans="1:9" x14ac:dyDescent="0.2">
      <c r="A14" s="18" t="s">
        <v>12</v>
      </c>
      <c r="B14" s="19">
        <v>43</v>
      </c>
      <c r="C14" s="19">
        <v>46</v>
      </c>
      <c r="D14" s="20">
        <f>E14*35+E14*1.25*8</f>
        <v>1178.2944562499999</v>
      </c>
      <c r="E14" s="21">
        <f>VLOOKUP(A14,'Annexe 1'!$A$7:$C$109,3,FALSE)</f>
        <v>26.18432125</v>
      </c>
    </row>
    <row r="15" spans="1:9" x14ac:dyDescent="0.2">
      <c r="A15" s="23" t="s">
        <v>13</v>
      </c>
      <c r="B15" s="24">
        <v>42</v>
      </c>
      <c r="C15" s="24">
        <v>45</v>
      </c>
      <c r="D15" s="25">
        <f>E15*35+E15*1.25*7</f>
        <v>559.71239843750004</v>
      </c>
      <c r="E15" s="123">
        <f>VLOOKUP(A15,'Annexe 1'!$A$7:$C$109,3,FALSE)</f>
        <v>12.79342625</v>
      </c>
    </row>
    <row r="16" spans="1:9" x14ac:dyDescent="0.2">
      <c r="A16" s="18" t="s">
        <v>14</v>
      </c>
      <c r="B16" s="19">
        <v>42</v>
      </c>
      <c r="C16" s="19">
        <v>45</v>
      </c>
      <c r="D16" s="20">
        <f>E16*35+E16*1.25*7</f>
        <v>1366.9292109374999</v>
      </c>
      <c r="E16" s="21">
        <f>VLOOKUP(A16,'Annexe 1'!$A$7:$C$109,3,FALSE)</f>
        <v>31.244096249999995</v>
      </c>
    </row>
    <row r="17" spans="1:5" x14ac:dyDescent="0.2">
      <c r="A17" s="23" t="s">
        <v>15</v>
      </c>
      <c r="B17" s="24">
        <v>43</v>
      </c>
      <c r="C17" s="24">
        <v>46</v>
      </c>
      <c r="D17" s="25">
        <f>E17*35+E17*1.25*8</f>
        <v>1405.9843312499997</v>
      </c>
      <c r="E17" s="123">
        <f>VLOOKUP(A17,'Annexe 1'!$A$7:$C$109,3,FALSE)</f>
        <v>31.244096249999995</v>
      </c>
    </row>
    <row r="18" spans="1:5" x14ac:dyDescent="0.2">
      <c r="A18" s="18" t="s">
        <v>17</v>
      </c>
      <c r="B18" s="19">
        <v>43</v>
      </c>
      <c r="C18" s="19">
        <v>46</v>
      </c>
      <c r="D18" s="20">
        <f>E18*35+E18*1.25*8</f>
        <v>1509.2555062500001</v>
      </c>
      <c r="E18" s="21">
        <f>VLOOKUP(A18,'Annexe 1'!$A$7:$C$109,3,FALSE)</f>
        <v>33.539011250000001</v>
      </c>
    </row>
    <row r="19" spans="1:5" x14ac:dyDescent="0.2">
      <c r="A19" s="23" t="s">
        <v>19</v>
      </c>
      <c r="B19" s="24">
        <v>43</v>
      </c>
      <c r="C19" s="24">
        <v>46</v>
      </c>
      <c r="D19" s="25">
        <f>E19*35+E19*1.25*8</f>
        <v>575.70418124999992</v>
      </c>
      <c r="E19" s="123">
        <f>VLOOKUP(A19,'Annexe 1'!$A$7:$C$109,3,FALSE)</f>
        <v>12.79342625</v>
      </c>
    </row>
    <row r="20" spans="1:5" x14ac:dyDescent="0.2">
      <c r="A20" s="18" t="s">
        <v>23</v>
      </c>
      <c r="B20" s="19">
        <v>43</v>
      </c>
      <c r="C20" s="19">
        <v>46</v>
      </c>
      <c r="D20" s="20">
        <f>E20*35+E20*1.25*8</f>
        <v>1170.8037562499999</v>
      </c>
      <c r="E20" s="21">
        <f>VLOOKUP(A20,'Annexe 1'!$A$7:$C$109,3,FALSE)</f>
        <v>26.017861249999999</v>
      </c>
    </row>
    <row r="21" spans="1:5" x14ac:dyDescent="0.2">
      <c r="A21" s="18" t="s">
        <v>26</v>
      </c>
      <c r="B21" s="19">
        <v>42</v>
      </c>
      <c r="C21" s="19">
        <v>45</v>
      </c>
      <c r="D21" s="20">
        <f>E21*35+E21*1.25*7</f>
        <v>559.71239843750004</v>
      </c>
      <c r="E21" s="21">
        <f>VLOOKUP(A21,'Annexe 1'!$A$7:$C$109,3,FALSE)</f>
        <v>12.79342625</v>
      </c>
    </row>
    <row r="22" spans="1:5" x14ac:dyDescent="0.2">
      <c r="A22" s="23" t="s">
        <v>27</v>
      </c>
      <c r="B22" s="24">
        <v>43</v>
      </c>
      <c r="C22" s="24">
        <v>46</v>
      </c>
      <c r="D22" s="25">
        <f>E22*35+E22*1.25*8</f>
        <v>575.70418124999992</v>
      </c>
      <c r="E22" s="123">
        <f>VLOOKUP(A22,'Annexe 1'!$A$7:$C$109,3,FALSE)</f>
        <v>12.79342625</v>
      </c>
    </row>
    <row r="23" spans="1:5" x14ac:dyDescent="0.2">
      <c r="A23" s="18" t="s">
        <v>28</v>
      </c>
      <c r="B23" s="19">
        <v>43</v>
      </c>
      <c r="C23" s="19">
        <v>46</v>
      </c>
      <c r="D23" s="20">
        <f>E23*35+E23*1.25*8</f>
        <v>575.70418124999992</v>
      </c>
      <c r="E23" s="21">
        <f>VLOOKUP(A23,'Annexe 1'!$A$7:$C$109,3,FALSE)</f>
        <v>12.79342625</v>
      </c>
    </row>
    <row r="24" spans="1:5" x14ac:dyDescent="0.2">
      <c r="A24" s="23" t="s">
        <v>30</v>
      </c>
      <c r="B24" s="24">
        <v>42</v>
      </c>
      <c r="C24" s="24">
        <v>45</v>
      </c>
      <c r="D24" s="25">
        <f>E24*35+E24*1.25*7</f>
        <v>1886.5267421874998</v>
      </c>
      <c r="E24" s="123">
        <f>VLOOKUP(A24,'Annexe 1'!$A$7:$C$109,3,FALSE)</f>
        <v>43.120611249999996</v>
      </c>
    </row>
    <row r="25" spans="1:5" x14ac:dyDescent="0.2">
      <c r="A25" s="18" t="s">
        <v>32</v>
      </c>
      <c r="B25" s="19">
        <v>43</v>
      </c>
      <c r="C25" s="19">
        <v>46</v>
      </c>
      <c r="D25" s="20">
        <f>E25*35+E25*1.25*8</f>
        <v>1178.2944562499999</v>
      </c>
      <c r="E25" s="21">
        <f>VLOOKUP(A25,'Annexe 1'!$A$7:$C$109,3,FALSE)</f>
        <v>26.18432125</v>
      </c>
    </row>
    <row r="26" spans="1:5" x14ac:dyDescent="0.2">
      <c r="A26" s="23" t="s">
        <v>33</v>
      </c>
      <c r="B26" s="24">
        <v>43</v>
      </c>
      <c r="C26" s="24">
        <v>46</v>
      </c>
      <c r="D26" s="25">
        <f>E26*35+E26*1.25*8</f>
        <v>1448.7932249999999</v>
      </c>
      <c r="E26" s="123">
        <f>VLOOKUP(A26,'Annexe 1'!$A$7:$C$109,3,FALSE)</f>
        <v>32.195404999999994</v>
      </c>
    </row>
    <row r="27" spans="1:5" x14ac:dyDescent="0.2">
      <c r="A27" s="18" t="s">
        <v>35</v>
      </c>
      <c r="B27" s="19">
        <v>43</v>
      </c>
      <c r="C27" s="19">
        <v>46</v>
      </c>
      <c r="D27" s="20">
        <f>E27*35+E27*1.25*8</f>
        <v>2145.4397437500002</v>
      </c>
      <c r="E27" s="21">
        <f>VLOOKUP(A27,'Annexe 1'!$A$7:$C$109,3,FALSE)</f>
        <v>47.676438750000003</v>
      </c>
    </row>
    <row r="28" spans="1:5" x14ac:dyDescent="0.2">
      <c r="A28" s="23" t="s">
        <v>37</v>
      </c>
      <c r="B28" s="24">
        <v>42</v>
      </c>
      <c r="C28" s="24">
        <v>46</v>
      </c>
      <c r="D28" s="25">
        <f>E28*35+E28*1.25*7</f>
        <v>2951.6328515624996</v>
      </c>
      <c r="E28" s="123">
        <f>VLOOKUP(A28,'Annexe 1'!$A$7:$C$109,3,FALSE)</f>
        <v>67.465893749999992</v>
      </c>
    </row>
    <row r="29" spans="1:5" x14ac:dyDescent="0.2">
      <c r="A29" s="18" t="s">
        <v>39</v>
      </c>
      <c r="B29" s="19">
        <v>46</v>
      </c>
      <c r="C29" s="19">
        <v>47</v>
      </c>
      <c r="D29" s="20">
        <f>E29*35+E29*1.25*8+E29*1.5*3</f>
        <v>1471.3697418749998</v>
      </c>
      <c r="E29" s="21">
        <f>VLOOKUP(A29,'Annexe 1'!$A$7:$C$109,3,FALSE)</f>
        <v>29.724641249999998</v>
      </c>
    </row>
    <row r="30" spans="1:5" x14ac:dyDescent="0.2">
      <c r="A30" s="23" t="s">
        <v>41</v>
      </c>
      <c r="B30" s="24">
        <v>46</v>
      </c>
      <c r="C30" s="24">
        <v>47</v>
      </c>
      <c r="D30" s="25">
        <f>E30*35+E30*1.25*8+E30*1.5*3</f>
        <v>1471.3697418749998</v>
      </c>
      <c r="E30" s="123">
        <f>VLOOKUP(A30,'Annexe 1'!$A$7:$C$109,3,FALSE)</f>
        <v>29.724641249999998</v>
      </c>
    </row>
    <row r="31" spans="1:5" x14ac:dyDescent="0.2">
      <c r="A31" s="18" t="s">
        <v>42</v>
      </c>
      <c r="B31" s="19">
        <v>43</v>
      </c>
      <c r="C31" s="19">
        <v>46</v>
      </c>
      <c r="D31" s="20">
        <f>E31*35+E31*1.25*8</f>
        <v>1460.4860249999999</v>
      </c>
      <c r="E31" s="21">
        <f>VLOOKUP(A31,'Annexe 1'!$A$7:$C$109,3,FALSE)</f>
        <v>32.455244999999998</v>
      </c>
    </row>
    <row r="32" spans="1:5" x14ac:dyDescent="0.2">
      <c r="A32" s="23" t="s">
        <v>46</v>
      </c>
      <c r="B32" s="24">
        <v>42</v>
      </c>
      <c r="C32" s="24">
        <v>45</v>
      </c>
      <c r="D32" s="25">
        <f>E32*35+E32*1.25*7</f>
        <v>2085.8441953125002</v>
      </c>
      <c r="E32" s="123">
        <f>VLOOKUP(A32,'Annexe 1'!$A$7:$C$109,3,FALSE)</f>
        <v>47.676438750000003</v>
      </c>
    </row>
    <row r="33" spans="1:5" x14ac:dyDescent="0.2">
      <c r="A33" s="18" t="s">
        <v>52</v>
      </c>
      <c r="B33" s="19">
        <v>43</v>
      </c>
      <c r="C33" s="19">
        <v>46</v>
      </c>
      <c r="D33" s="20">
        <f>E33*35+E33*1.25*8</f>
        <v>1170.8037562499999</v>
      </c>
      <c r="E33" s="21">
        <f>VLOOKUP(A33,'Annexe 1'!$A$7:$C$109,3,FALSE)</f>
        <v>26.017861249999999</v>
      </c>
    </row>
    <row r="34" spans="1:5" x14ac:dyDescent="0.2">
      <c r="A34" s="23" t="s">
        <v>53</v>
      </c>
      <c r="B34" s="24">
        <v>46</v>
      </c>
      <c r="C34" s="24">
        <v>47</v>
      </c>
      <c r="D34" s="25">
        <f>E34*35+E34*1.25*8+E34*1.5*3</f>
        <v>1317.2885549999996</v>
      </c>
      <c r="E34" s="123">
        <f>VLOOKUP(A34,'Annexe 1'!$A$7:$C$109,3,FALSE)</f>
        <v>26.611889999999995</v>
      </c>
    </row>
    <row r="35" spans="1:5" x14ac:dyDescent="0.2">
      <c r="A35" s="18" t="s">
        <v>56</v>
      </c>
      <c r="B35" s="19">
        <v>43</v>
      </c>
      <c r="C35" s="19">
        <v>46</v>
      </c>
      <c r="D35" s="20">
        <f>E35*35+E35*1.25*8</f>
        <v>1170.8037562499999</v>
      </c>
      <c r="E35" s="21">
        <f>VLOOKUP(A35,'Annexe 1'!$A$7:$C$109,3,FALSE)</f>
        <v>26.017861249999999</v>
      </c>
    </row>
    <row r="36" spans="1:5" x14ac:dyDescent="0.2">
      <c r="A36" s="23" t="s">
        <v>59</v>
      </c>
      <c r="B36" s="24">
        <v>42</v>
      </c>
      <c r="C36" s="24">
        <v>46</v>
      </c>
      <c r="D36" s="25">
        <f>E36*35+E36*1.25*7</f>
        <v>2991.5318671874993</v>
      </c>
      <c r="E36" s="123">
        <f>VLOOKUP(A36,'Annexe 1'!$A$7:$C$109,3,FALSE)</f>
        <v>68.377871249999984</v>
      </c>
    </row>
    <row r="37" spans="1:5" x14ac:dyDescent="0.2">
      <c r="A37" s="18" t="s">
        <v>60</v>
      </c>
      <c r="B37" s="19">
        <v>42</v>
      </c>
      <c r="C37" s="19">
        <v>46</v>
      </c>
      <c r="D37" s="20">
        <f>E37*35+E37*1.25*7</f>
        <v>2951.6328515624996</v>
      </c>
      <c r="E37" s="21">
        <f>VLOOKUP(A37,'Annexe 1'!$A$7:$C$109,3,FALSE)</f>
        <v>67.465893749999992</v>
      </c>
    </row>
    <row r="38" spans="1:5" x14ac:dyDescent="0.2">
      <c r="A38" s="23" t="s">
        <v>62</v>
      </c>
      <c r="B38" s="24">
        <v>46</v>
      </c>
      <c r="C38" s="24">
        <v>47</v>
      </c>
      <c r="D38" s="25">
        <f>E38*35+E38*1.25*8+E38*1.5*3</f>
        <v>1220.2326056249999</v>
      </c>
      <c r="E38" s="123">
        <f>VLOOKUP(A38,'Annexe 1'!$A$7:$C$109,3,FALSE)</f>
        <v>24.651163749999998</v>
      </c>
    </row>
    <row r="39" spans="1:5" x14ac:dyDescent="0.2">
      <c r="A39" s="18" t="s">
        <v>63</v>
      </c>
      <c r="B39" s="19">
        <v>42</v>
      </c>
      <c r="C39" s="19">
        <v>45</v>
      </c>
      <c r="D39" s="20">
        <f>E39*35+E39*1.25*7</f>
        <v>1544.7984453125</v>
      </c>
      <c r="E39" s="21">
        <f>VLOOKUP(A39,'Annexe 1'!$A$7:$C$109,3,FALSE)</f>
        <v>35.309678749999996</v>
      </c>
    </row>
    <row r="40" spans="1:5" x14ac:dyDescent="0.2">
      <c r="A40" s="23" t="s">
        <v>64</v>
      </c>
      <c r="B40" s="24">
        <v>42</v>
      </c>
      <c r="C40" s="24">
        <v>45</v>
      </c>
      <c r="D40" s="25">
        <f>E40*35+E40*1.25*7</f>
        <v>2085.8441953125002</v>
      </c>
      <c r="E40" s="123">
        <f>VLOOKUP(A40,'Annexe 1'!$A$7:$C$109,3,FALSE)</f>
        <v>47.676438750000003</v>
      </c>
    </row>
    <row r="41" spans="1:5" x14ac:dyDescent="0.2">
      <c r="A41" s="18" t="s">
        <v>65</v>
      </c>
      <c r="B41" s="19">
        <v>43</v>
      </c>
      <c r="C41" s="19">
        <v>46</v>
      </c>
      <c r="D41" s="20">
        <f>E41*35+E41*1.25*8</f>
        <v>1001.0868749999998</v>
      </c>
      <c r="E41" s="21">
        <f>VLOOKUP(A41,'Annexe 1'!$A$7:$C$109,3,FALSE)</f>
        <v>22.246374999999997</v>
      </c>
    </row>
    <row r="42" spans="1:5" x14ac:dyDescent="0.2">
      <c r="A42" s="23" t="s">
        <v>69</v>
      </c>
      <c r="B42" s="24">
        <v>46</v>
      </c>
      <c r="C42" s="24">
        <v>47</v>
      </c>
      <c r="D42" s="25">
        <f>E42*35+E42*1.25*8+E42*1.5*3</f>
        <v>1220.2326056249999</v>
      </c>
      <c r="E42" s="123">
        <f>VLOOKUP(A42,'Annexe 1'!$A$7:$C$109,3,FALSE)</f>
        <v>24.651163749999998</v>
      </c>
    </row>
    <row r="43" spans="1:5" x14ac:dyDescent="0.2">
      <c r="A43" s="18" t="s">
        <v>82</v>
      </c>
      <c r="B43" s="19">
        <v>43</v>
      </c>
      <c r="C43" s="19">
        <v>46</v>
      </c>
      <c r="D43" s="20">
        <f>E43*35+E43*1.25*8</f>
        <v>1178.2944562499999</v>
      </c>
      <c r="E43" s="21">
        <f>VLOOKUP(A43,'Annexe 1'!$A$7:$C$109,3,FALSE)</f>
        <v>26.18432125</v>
      </c>
    </row>
    <row r="44" spans="1:5" x14ac:dyDescent="0.2">
      <c r="A44" s="23" t="s">
        <v>83</v>
      </c>
      <c r="B44" s="24">
        <v>42</v>
      </c>
      <c r="C44" s="24">
        <v>45</v>
      </c>
      <c r="D44" s="25">
        <f>E44*35+E44*1.25*7</f>
        <v>1408.5489687499999</v>
      </c>
      <c r="E44" s="123">
        <f>VLOOKUP(A44,'Annexe 1'!$A$7:$C$109,3,FALSE)</f>
        <v>32.195404999999994</v>
      </c>
    </row>
    <row r="45" spans="1:5" x14ac:dyDescent="0.2">
      <c r="A45" s="18" t="s">
        <v>84</v>
      </c>
      <c r="B45" s="19">
        <v>43</v>
      </c>
      <c r="C45" s="19">
        <v>46</v>
      </c>
      <c r="D45" s="20">
        <f>E45*35+E45*1.25*8</f>
        <v>1638.5500124999999</v>
      </c>
      <c r="E45" s="21">
        <f>VLOOKUP(A45,'Annexe 1'!$A$7:$C$109,3,FALSE)</f>
        <v>36.412222499999999</v>
      </c>
    </row>
    <row r="46" spans="1:5" x14ac:dyDescent="0.2">
      <c r="A46" s="23" t="s">
        <v>87</v>
      </c>
      <c r="B46" s="24">
        <v>42</v>
      </c>
      <c r="C46" s="24">
        <v>45</v>
      </c>
      <c r="D46" s="25">
        <f>E46*35+E46*1.25*7</f>
        <v>1408.5489687499999</v>
      </c>
      <c r="E46" s="123">
        <f>VLOOKUP(A46,'Annexe 1'!$A$7:$C$109,3,FALSE)</f>
        <v>32.195404999999994</v>
      </c>
    </row>
    <row r="47" spans="1:5" x14ac:dyDescent="0.2">
      <c r="A47" s="18" t="s">
        <v>89</v>
      </c>
      <c r="B47" s="19">
        <v>43</v>
      </c>
      <c r="C47" s="19">
        <v>46</v>
      </c>
      <c r="D47" s="20">
        <f>E47*35+E47*1.25*8</f>
        <v>1053.8643374999999</v>
      </c>
      <c r="E47" s="21">
        <f>VLOOKUP(A47,'Annexe 1'!$A$7:$C$109,3,FALSE)</f>
        <v>23.419207499999999</v>
      </c>
    </row>
    <row r="48" spans="1:5" x14ac:dyDescent="0.2">
      <c r="A48" s="23" t="s">
        <v>95</v>
      </c>
      <c r="B48" s="24">
        <v>46</v>
      </c>
      <c r="C48" s="24">
        <v>47</v>
      </c>
      <c r="D48" s="25">
        <f>E48*35+E48*1.25*8+E48*1.5*3</f>
        <v>1295.25721875</v>
      </c>
      <c r="E48" s="123">
        <f>VLOOKUP(A48,'Annexe 1'!$A$7:$C$109,3,FALSE)</f>
        <v>26.166812499999999</v>
      </c>
    </row>
    <row r="49" spans="1:9" x14ac:dyDescent="0.2">
      <c r="A49" s="28" t="s">
        <v>97</v>
      </c>
      <c r="B49" s="29">
        <v>46</v>
      </c>
      <c r="C49" s="29">
        <v>47</v>
      </c>
      <c r="D49" s="20">
        <f>E49*35+E49*1.25*8+E49*1.5*3</f>
        <v>1295.25721875</v>
      </c>
      <c r="E49" s="21">
        <f>VLOOKUP(A49,'Annexe 1'!$A$7:$C$109,3,FALSE)</f>
        <v>26.166812499999999</v>
      </c>
    </row>
    <row r="50" spans="1:9" ht="17" thickBot="1" x14ac:dyDescent="0.25">
      <c r="A50" s="30" t="s">
        <v>103</v>
      </c>
      <c r="B50" s="31">
        <v>43</v>
      </c>
      <c r="C50" s="31">
        <v>46</v>
      </c>
      <c r="D50" s="32">
        <f>E50*35+E50*1.25*8</f>
        <v>575.70418124999992</v>
      </c>
      <c r="E50" s="124">
        <f>VLOOKUP(A50,'Annexe 1'!$A$7:$C$109,3,FALSE)</f>
        <v>12.79342625</v>
      </c>
      <c r="F50" s="14"/>
      <c r="G50" s="14"/>
      <c r="H50" s="14"/>
      <c r="I50" s="14"/>
    </row>
    <row r="51" spans="1:9" ht="17" thickBot="1" x14ac:dyDescent="0.25">
      <c r="A51" s="1"/>
      <c r="B51" s="14"/>
      <c r="C51" s="14"/>
      <c r="D51" s="14"/>
      <c r="E51" s="121"/>
      <c r="F51" s="235"/>
      <c r="G51" s="235"/>
      <c r="H51" s="235"/>
      <c r="I51" s="235"/>
    </row>
    <row r="52" spans="1:9" ht="30" customHeight="1" x14ac:dyDescent="0.2">
      <c r="A52" s="246" t="s">
        <v>112</v>
      </c>
      <c r="B52" s="247"/>
      <c r="C52" s="247"/>
      <c r="D52" s="248"/>
      <c r="E52" s="249"/>
    </row>
    <row r="53" spans="1:9" ht="45" x14ac:dyDescent="0.2">
      <c r="A53" s="15" t="s">
        <v>2</v>
      </c>
      <c r="B53" s="16" t="s">
        <v>113</v>
      </c>
      <c r="C53" s="16" t="s">
        <v>114</v>
      </c>
      <c r="D53" s="17" t="s">
        <v>206</v>
      </c>
      <c r="E53" s="129" t="s">
        <v>209</v>
      </c>
    </row>
    <row r="54" spans="1:9" x14ac:dyDescent="0.2">
      <c r="A54" s="18" t="s">
        <v>4</v>
      </c>
      <c r="B54" s="22">
        <v>52</v>
      </c>
      <c r="C54" s="22">
        <v>56</v>
      </c>
      <c r="D54" s="122">
        <f>E54*35+E54*1.25*8+E54*1.5*5+E54*1.75*4</f>
        <v>2044.8061550000002</v>
      </c>
      <c r="E54" s="21">
        <f>VLOOKUP(A8,'Annexe 1'!$A$7:$C$109,3,FALSE)</f>
        <v>34.366489999999999</v>
      </c>
    </row>
    <row r="55" spans="1:9" x14ac:dyDescent="0.2">
      <c r="A55" s="23" t="s">
        <v>7</v>
      </c>
      <c r="B55" s="26">
        <v>52</v>
      </c>
      <c r="C55" s="26">
        <v>56</v>
      </c>
      <c r="D55" s="25">
        <f>E55*35+E55*1.25*8+E55*1.5*5+E55*1.75*4</f>
        <v>1995.571169375</v>
      </c>
      <c r="E55" s="123">
        <f>VLOOKUP(A9,'Annexe 1'!$A$7:$C$109,3,FALSE)</f>
        <v>33.539011250000001</v>
      </c>
    </row>
    <row r="56" spans="1:9" x14ac:dyDescent="0.2">
      <c r="A56" s="151" t="s">
        <v>213</v>
      </c>
      <c r="B56" s="165">
        <v>51</v>
      </c>
      <c r="C56" s="165">
        <v>55</v>
      </c>
      <c r="D56" s="153">
        <f>E56*35+E56*1.25*8+E56*1.5*5+E56*1.75*3</f>
        <v>1812.2890603124999</v>
      </c>
      <c r="E56" s="154">
        <f>VLOOKUP(A10,'Annexe 1'!$A$7:$C$109,3,FALSE)</f>
        <v>31.381628749999997</v>
      </c>
    </row>
    <row r="57" spans="1:9" x14ac:dyDescent="0.2">
      <c r="A57" s="155" t="s">
        <v>8</v>
      </c>
      <c r="B57" s="166">
        <v>52</v>
      </c>
      <c r="C57" s="166">
        <v>56</v>
      </c>
      <c r="D57" s="51">
        <f>E57*35+E57*1.25*8+E57*1.5*5+E57*1.75*4</f>
        <v>2166.5272387499999</v>
      </c>
      <c r="E57" s="48">
        <f>VLOOKUP(A11,'Annexe 1'!$A$7:$C$109,3,FALSE)</f>
        <v>36.412222499999999</v>
      </c>
    </row>
    <row r="58" spans="1:9" x14ac:dyDescent="0.2">
      <c r="A58" s="151" t="s">
        <v>11</v>
      </c>
      <c r="B58" s="165">
        <v>52</v>
      </c>
      <c r="C58" s="165">
        <v>56</v>
      </c>
      <c r="D58" s="153">
        <f>E58*35+E58*1.25*8+E58*1.5*5+E58*1.75*4</f>
        <v>1557.9671143749999</v>
      </c>
      <c r="E58" s="154">
        <f>VLOOKUP(A12,'Annexe 1'!$A$7:$C$109,3,FALSE)</f>
        <v>26.18432125</v>
      </c>
    </row>
    <row r="59" spans="1:9" x14ac:dyDescent="0.2">
      <c r="A59" s="23" t="s">
        <v>212</v>
      </c>
      <c r="B59" s="26">
        <v>51</v>
      </c>
      <c r="C59" s="26">
        <v>55</v>
      </c>
      <c r="D59" s="25">
        <f>E59*35+E59*1.25*8+E59*1.5*5+E59*1.75*3</f>
        <v>1352.4616874999999</v>
      </c>
      <c r="E59" s="185">
        <f>VLOOKUP(A13,'Annexe 1'!$A$7:$C$109,3,FALSE)</f>
        <v>23.419249999999998</v>
      </c>
    </row>
    <row r="60" spans="1:9" x14ac:dyDescent="0.2">
      <c r="A60" s="18" t="s">
        <v>12</v>
      </c>
      <c r="B60" s="27">
        <v>52</v>
      </c>
      <c r="C60" s="27">
        <v>56</v>
      </c>
      <c r="D60" s="20">
        <f>E60*35+E60*1.25*8+E60*1.5*5+E60*1.75*4</f>
        <v>1557.9671143749999</v>
      </c>
      <c r="E60" s="21">
        <f>VLOOKUP(A14,'Annexe 1'!$A$7:$C$109,3,FALSE)</f>
        <v>26.18432125</v>
      </c>
    </row>
    <row r="61" spans="1:9" x14ac:dyDescent="0.2">
      <c r="A61" s="23" t="s">
        <v>13</v>
      </c>
      <c r="B61" s="26">
        <v>51</v>
      </c>
      <c r="C61" s="26">
        <v>55</v>
      </c>
      <c r="D61" s="25">
        <f>E61*35+E61*1.25*8+E61*1.5*5+E61*1.75*3</f>
        <v>738.8203659374999</v>
      </c>
      <c r="E61" s="123">
        <f>VLOOKUP(A15,'Annexe 1'!$A$7:$C$109,3,FALSE)</f>
        <v>12.79342625</v>
      </c>
    </row>
    <row r="62" spans="1:9" x14ac:dyDescent="0.2">
      <c r="A62" s="18" t="s">
        <v>14</v>
      </c>
      <c r="B62" s="27">
        <v>51</v>
      </c>
      <c r="C62" s="27">
        <v>55</v>
      </c>
      <c r="D62" s="20">
        <f>E62*35+E62*1.25*8+E62*1.5*5+E62*1.75*3</f>
        <v>1804.3465584374997</v>
      </c>
      <c r="E62" s="21">
        <f>VLOOKUP(A16,'Annexe 1'!$A$7:$C$109,3,FALSE)</f>
        <v>31.244096249999995</v>
      </c>
    </row>
    <row r="63" spans="1:9" x14ac:dyDescent="0.2">
      <c r="A63" s="23" t="s">
        <v>15</v>
      </c>
      <c r="B63" s="26">
        <v>52</v>
      </c>
      <c r="C63" s="26">
        <v>56</v>
      </c>
      <c r="D63" s="25">
        <f>E63*35+E63*1.25*8+E63*1.5*5+E63*1.75*4</f>
        <v>1859.0237268749995</v>
      </c>
      <c r="E63" s="123">
        <f>VLOOKUP(A17,'Annexe 1'!$A$7:$C$109,3,FALSE)</f>
        <v>31.244096249999995</v>
      </c>
    </row>
    <row r="64" spans="1:9" x14ac:dyDescent="0.2">
      <c r="A64" s="18" t="s">
        <v>17</v>
      </c>
      <c r="B64" s="27">
        <v>52</v>
      </c>
      <c r="C64" s="27">
        <v>56</v>
      </c>
      <c r="D64" s="20">
        <f>E64*35+E64*1.25*8+E64*1.5*5+E64*1.75*4</f>
        <v>1995.571169375</v>
      </c>
      <c r="E64" s="21">
        <f>VLOOKUP(A18,'Annexe 1'!$A$7:$C$109,3,FALSE)</f>
        <v>33.539011250000001</v>
      </c>
    </row>
    <row r="65" spans="1:5" x14ac:dyDescent="0.2">
      <c r="A65" s="23" t="s">
        <v>19</v>
      </c>
      <c r="B65" s="26">
        <v>52</v>
      </c>
      <c r="C65" s="26">
        <v>56</v>
      </c>
      <c r="D65" s="25">
        <f>E65*35+E65*1.25*8+E65*1.5*5+E65*1.75*4</f>
        <v>761.20886187499991</v>
      </c>
      <c r="E65" s="123">
        <f>VLOOKUP(A19,'Annexe 1'!$A$7:$C$109,3,FALSE)</f>
        <v>12.79342625</v>
      </c>
    </row>
    <row r="66" spans="1:5" x14ac:dyDescent="0.2">
      <c r="A66" s="18" t="s">
        <v>23</v>
      </c>
      <c r="B66" s="27">
        <v>52</v>
      </c>
      <c r="C66" s="27">
        <v>56</v>
      </c>
      <c r="D66" s="20">
        <f>E66*35+E66*1.25*8+E66*1.5*5+E66*1.75*4</f>
        <v>1548.0627443749997</v>
      </c>
      <c r="E66" s="21">
        <f>VLOOKUP(A20,'Annexe 1'!$A$7:$C$109,3,FALSE)</f>
        <v>26.017861249999999</v>
      </c>
    </row>
    <row r="67" spans="1:5" x14ac:dyDescent="0.2">
      <c r="A67" s="18" t="s">
        <v>26</v>
      </c>
      <c r="B67" s="27">
        <v>51</v>
      </c>
      <c r="C67" s="27">
        <v>55</v>
      </c>
      <c r="D67" s="20">
        <f>E67*35+E67*1.25*8+E67*1.5*5+E67*1.75*3</f>
        <v>738.8203659374999</v>
      </c>
      <c r="E67" s="21">
        <f>VLOOKUP(A21,'Annexe 1'!$A$7:$C$109,3,FALSE)</f>
        <v>12.79342625</v>
      </c>
    </row>
    <row r="68" spans="1:5" x14ac:dyDescent="0.2">
      <c r="A68" s="23" t="s">
        <v>27</v>
      </c>
      <c r="B68" s="26">
        <v>52</v>
      </c>
      <c r="C68" s="26">
        <v>56</v>
      </c>
      <c r="D68" s="25">
        <f>E68*35+E68*1.25*8+E68*1.5*5+E68*1.75*4</f>
        <v>761.20886187499991</v>
      </c>
      <c r="E68" s="123">
        <f>VLOOKUP(A22,'Annexe 1'!$A$7:$C$109,3,FALSE)</f>
        <v>12.79342625</v>
      </c>
    </row>
    <row r="69" spans="1:5" x14ac:dyDescent="0.2">
      <c r="A69" s="18" t="s">
        <v>28</v>
      </c>
      <c r="B69" s="27">
        <v>52</v>
      </c>
      <c r="C69" s="27">
        <v>56</v>
      </c>
      <c r="D69" s="20">
        <f>E69*35+E69*1.25*8+E69*1.5*5+E69*1.75*4</f>
        <v>761.20886187499991</v>
      </c>
      <c r="E69" s="21">
        <f>VLOOKUP(A23,'Annexe 1'!$A$7:$C$109,3,FALSE)</f>
        <v>12.79342625</v>
      </c>
    </row>
    <row r="70" spans="1:5" x14ac:dyDescent="0.2">
      <c r="A70" s="23" t="s">
        <v>30</v>
      </c>
      <c r="B70" s="26">
        <v>51</v>
      </c>
      <c r="C70" s="26">
        <v>55</v>
      </c>
      <c r="D70" s="25">
        <f>E70*35+E70*1.25*8+E70*1.5*5+E70*1.75*3</f>
        <v>2490.2152996874997</v>
      </c>
      <c r="E70" s="123">
        <f>VLOOKUP(A24,'Annexe 1'!$A$7:$C$109,3,FALSE)</f>
        <v>43.120611249999996</v>
      </c>
    </row>
    <row r="71" spans="1:5" x14ac:dyDescent="0.2">
      <c r="A71" s="18" t="s">
        <v>32</v>
      </c>
      <c r="B71" s="27">
        <v>52</v>
      </c>
      <c r="C71" s="27">
        <v>56</v>
      </c>
      <c r="D71" s="20">
        <f>E71*35+E71*1.25*8+E71*1.5*5+E71*1.75*4</f>
        <v>1557.9671143749999</v>
      </c>
      <c r="E71" s="21">
        <f>VLOOKUP(A25,'Annexe 1'!$A$7:$C$109,3,FALSE)</f>
        <v>26.18432125</v>
      </c>
    </row>
    <row r="72" spans="1:5" x14ac:dyDescent="0.2">
      <c r="A72" s="23" t="s">
        <v>33</v>
      </c>
      <c r="B72" s="26">
        <v>52</v>
      </c>
      <c r="C72" s="26">
        <v>56</v>
      </c>
      <c r="D72" s="25">
        <f>E72*35+E72*1.25*8+E72*1.5*5+E72*1.75*4</f>
        <v>1915.6265974999999</v>
      </c>
      <c r="E72" s="123">
        <f>VLOOKUP(A26,'Annexe 1'!$A$7:$C$109,3,FALSE)</f>
        <v>32.195404999999994</v>
      </c>
    </row>
    <row r="73" spans="1:5" x14ac:dyDescent="0.2">
      <c r="A73" s="18" t="s">
        <v>35</v>
      </c>
      <c r="B73" s="27">
        <v>52</v>
      </c>
      <c r="C73" s="27">
        <v>56</v>
      </c>
      <c r="D73" s="20">
        <f>E73*35+E73*1.25*8+E73*1.5*5+E73*1.75*4</f>
        <v>2836.7481056250003</v>
      </c>
      <c r="E73" s="21">
        <f>VLOOKUP(A27,'Annexe 1'!$A$7:$C$109,3,FALSE)</f>
        <v>47.676438750000003</v>
      </c>
    </row>
    <row r="74" spans="1:5" x14ac:dyDescent="0.2">
      <c r="A74" s="23" t="s">
        <v>37</v>
      </c>
      <c r="B74" s="26">
        <v>51</v>
      </c>
      <c r="C74" s="26">
        <v>56</v>
      </c>
      <c r="D74" s="25">
        <f>E74*35+E74*1.25*8+E74*1.5*5+E74*1.75*3</f>
        <v>3896.1553640624993</v>
      </c>
      <c r="E74" s="123">
        <f>VLOOKUP(A28,'Annexe 1'!$A$7:$C$109,3,FALSE)</f>
        <v>67.465893749999992</v>
      </c>
    </row>
    <row r="75" spans="1:5" x14ac:dyDescent="0.2">
      <c r="A75" s="18" t="s">
        <v>39</v>
      </c>
      <c r="B75" s="27">
        <v>56</v>
      </c>
      <c r="C75" s="27">
        <v>57</v>
      </c>
      <c r="D75" s="20">
        <f>E75*35+E75*1.25*8+E75*1.5*5+E75*1.75*8</f>
        <v>1976.688643125</v>
      </c>
      <c r="E75" s="21">
        <f>VLOOKUP(A29,'Annexe 1'!$A$7:$C$109,3,FALSE)</f>
        <v>29.724641249999998</v>
      </c>
    </row>
    <row r="76" spans="1:5" x14ac:dyDescent="0.2">
      <c r="A76" s="23" t="s">
        <v>41</v>
      </c>
      <c r="B76" s="26">
        <v>56</v>
      </c>
      <c r="C76" s="26">
        <v>57</v>
      </c>
      <c r="D76" s="25">
        <f>E76*35+E76*1.25*8+E76*1.5*5+E76*1.75*8</f>
        <v>1976.688643125</v>
      </c>
      <c r="E76" s="123">
        <f>VLOOKUP(A30,'Annexe 1'!$A$7:$C$109,3,FALSE)</f>
        <v>29.724641249999998</v>
      </c>
    </row>
    <row r="77" spans="1:5" x14ac:dyDescent="0.2">
      <c r="A77" s="18" t="s">
        <v>42</v>
      </c>
      <c r="B77" s="27">
        <v>52</v>
      </c>
      <c r="C77" s="27">
        <v>56</v>
      </c>
      <c r="D77" s="20">
        <f>E77*35+E77*1.25*8+E77*1.5*5+E77*1.75*4</f>
        <v>1931.0870775000001</v>
      </c>
      <c r="E77" s="21">
        <f>VLOOKUP(A31,'Annexe 1'!$A$7:$C$109,3,FALSE)</f>
        <v>32.455244999999998</v>
      </c>
    </row>
    <row r="78" spans="1:5" x14ac:dyDescent="0.2">
      <c r="A78" s="23" t="s">
        <v>46</v>
      </c>
      <c r="B78" s="26">
        <v>51</v>
      </c>
      <c r="C78" s="26">
        <v>55</v>
      </c>
      <c r="D78" s="25">
        <f>E78*35+E78*1.25*8+E78*1.5*5+E78*1.75*3</f>
        <v>2753.3143378125001</v>
      </c>
      <c r="E78" s="123">
        <f>VLOOKUP(A32,'Annexe 1'!$A$7:$C$109,3,FALSE)</f>
        <v>47.676438750000003</v>
      </c>
    </row>
    <row r="79" spans="1:5" x14ac:dyDescent="0.2">
      <c r="A79" s="18" t="s">
        <v>52</v>
      </c>
      <c r="B79" s="27">
        <v>52</v>
      </c>
      <c r="C79" s="27">
        <v>56</v>
      </c>
      <c r="D79" s="20">
        <f>E79*35+E79*1.25*8+E79*1.5*5+E79*1.75*4</f>
        <v>1548.0627443749997</v>
      </c>
      <c r="E79" s="21">
        <f>VLOOKUP(A33,'Annexe 1'!$A$7:$C$109,3,FALSE)</f>
        <v>26.017861249999999</v>
      </c>
    </row>
    <row r="80" spans="1:5" x14ac:dyDescent="0.2">
      <c r="A80" s="23" t="s">
        <v>53</v>
      </c>
      <c r="B80" s="26">
        <v>56</v>
      </c>
      <c r="C80" s="26">
        <v>57</v>
      </c>
      <c r="D80" s="25">
        <f>E80*35+E80*1.25*8+E80*1.5*5+E80*1.75*8</f>
        <v>1769.6906849999998</v>
      </c>
      <c r="E80" s="123">
        <f>VLOOKUP(A34,'Annexe 1'!$A$7:$C$109,3,FALSE)</f>
        <v>26.611889999999995</v>
      </c>
    </row>
    <row r="81" spans="1:5" x14ac:dyDescent="0.2">
      <c r="A81" s="18" t="s">
        <v>56</v>
      </c>
      <c r="B81" s="27">
        <v>52</v>
      </c>
      <c r="C81" s="27">
        <v>56</v>
      </c>
      <c r="D81" s="20">
        <f>E81*35+E81*1.25*8+E81*1.5*5+E81*1.75*4</f>
        <v>1548.0627443749997</v>
      </c>
      <c r="E81" s="21">
        <f>VLOOKUP(A35,'Annexe 1'!$A$7:$C$109,3,FALSE)</f>
        <v>26.017861249999999</v>
      </c>
    </row>
    <row r="82" spans="1:5" x14ac:dyDescent="0.2">
      <c r="A82" s="23" t="s">
        <v>59</v>
      </c>
      <c r="B82" s="26">
        <v>51</v>
      </c>
      <c r="C82" s="26">
        <v>56</v>
      </c>
      <c r="D82" s="25">
        <f>E82*35+E82*1.25*8+E82*1.5*5+E82*1.75*3</f>
        <v>3948.8220646874993</v>
      </c>
      <c r="E82" s="123">
        <f>VLOOKUP(A36,'Annexe 1'!$A$7:$C$109,3,FALSE)</f>
        <v>68.377871249999984</v>
      </c>
    </row>
    <row r="83" spans="1:5" x14ac:dyDescent="0.2">
      <c r="A83" s="18" t="s">
        <v>60</v>
      </c>
      <c r="B83" s="27">
        <v>51</v>
      </c>
      <c r="C83" s="27">
        <v>56</v>
      </c>
      <c r="D83" s="20">
        <f>E83*35+E83*1.25*8+E83*1.5*5+E83*1.75*3</f>
        <v>3896.1553640624993</v>
      </c>
      <c r="E83" s="21">
        <f>VLOOKUP(A37,'Annexe 1'!$A$7:$C$109,3,FALSE)</f>
        <v>67.465893749999992</v>
      </c>
    </row>
    <row r="84" spans="1:5" x14ac:dyDescent="0.2">
      <c r="A84" s="23" t="s">
        <v>62</v>
      </c>
      <c r="B84" s="26">
        <v>56</v>
      </c>
      <c r="C84" s="26">
        <v>57</v>
      </c>
      <c r="D84" s="25">
        <f>E84*35+E84*1.25*8+E84*1.5*5+E84*1.75*8</f>
        <v>1639.3023893750001</v>
      </c>
      <c r="E84" s="123">
        <f>VLOOKUP(A38,'Annexe 1'!$A$7:$C$109,3,FALSE)</f>
        <v>24.651163749999998</v>
      </c>
    </row>
    <row r="85" spans="1:5" x14ac:dyDescent="0.2">
      <c r="A85" s="18" t="s">
        <v>63</v>
      </c>
      <c r="B85" s="27">
        <v>51</v>
      </c>
      <c r="C85" s="27">
        <v>55</v>
      </c>
      <c r="D85" s="20">
        <f>E85*35+E85*1.25*8+E85*1.5*5+E85*1.75*3</f>
        <v>2039.1339478124999</v>
      </c>
      <c r="E85" s="21">
        <f>VLOOKUP(A39,'Annexe 1'!$A$7:$C$109,3,FALSE)</f>
        <v>35.309678749999996</v>
      </c>
    </row>
    <row r="86" spans="1:5" x14ac:dyDescent="0.2">
      <c r="A86" s="23" t="s">
        <v>64</v>
      </c>
      <c r="B86" s="26">
        <v>51</v>
      </c>
      <c r="C86" s="26">
        <v>55</v>
      </c>
      <c r="D86" s="25">
        <f>E86*35+E86*1.25*8+E86*1.5*5+E86*1.75*3</f>
        <v>2753.3143378125001</v>
      </c>
      <c r="E86" s="123">
        <f>VLOOKUP(A40,'Annexe 1'!$A$7:$C$109,3,FALSE)</f>
        <v>47.676438750000003</v>
      </c>
    </row>
    <row r="87" spans="1:5" x14ac:dyDescent="0.2">
      <c r="A87" s="18" t="s">
        <v>65</v>
      </c>
      <c r="B87" s="27">
        <v>52</v>
      </c>
      <c r="C87" s="27">
        <v>56</v>
      </c>
      <c r="D87" s="20">
        <f>E87*35+E87*1.25*8+E87*1.5*5+E87*1.75*4</f>
        <v>1323.6593124999999</v>
      </c>
      <c r="E87" s="21">
        <f>VLOOKUP(A41,'Annexe 1'!$A$7:$C$109,3,FALSE)</f>
        <v>22.246374999999997</v>
      </c>
    </row>
    <row r="88" spans="1:5" x14ac:dyDescent="0.2">
      <c r="A88" s="23" t="s">
        <v>69</v>
      </c>
      <c r="B88" s="26">
        <v>56</v>
      </c>
      <c r="C88" s="26">
        <v>57</v>
      </c>
      <c r="D88" s="25">
        <f>E88*35+E88*1.25*8+E88*1.5*5+E88*1.75*8</f>
        <v>1639.3023893750001</v>
      </c>
      <c r="E88" s="123">
        <f>VLOOKUP(A42,'Annexe 1'!$A$7:$C$109,3,FALSE)</f>
        <v>24.651163749999998</v>
      </c>
    </row>
    <row r="89" spans="1:5" x14ac:dyDescent="0.2">
      <c r="A89" s="18" t="s">
        <v>82</v>
      </c>
      <c r="B89" s="27">
        <v>52</v>
      </c>
      <c r="C89" s="27">
        <v>56</v>
      </c>
      <c r="D89" s="20">
        <f>E89*35+E89*1.25*8+E89*1.5*5+E89*1.75*4</f>
        <v>1557.9671143749999</v>
      </c>
      <c r="E89" s="21">
        <f>VLOOKUP(A43,'Annexe 1'!$A$7:$C$109,3,FALSE)</f>
        <v>26.18432125</v>
      </c>
    </row>
    <row r="90" spans="1:5" x14ac:dyDescent="0.2">
      <c r="A90" s="23" t="s">
        <v>83</v>
      </c>
      <c r="B90" s="26">
        <v>51</v>
      </c>
      <c r="C90" s="26">
        <v>55</v>
      </c>
      <c r="D90" s="25">
        <f>E90*35+E90*1.25*8+E90*1.5*5+E90*1.75*3</f>
        <v>1859.2846387499999</v>
      </c>
      <c r="E90" s="123">
        <f>VLOOKUP(A44,'Annexe 1'!$A$7:$C$109,3,FALSE)</f>
        <v>32.195404999999994</v>
      </c>
    </row>
    <row r="91" spans="1:5" x14ac:dyDescent="0.2">
      <c r="A91" s="18" t="s">
        <v>84</v>
      </c>
      <c r="B91" s="27">
        <v>52</v>
      </c>
      <c r="C91" s="27">
        <v>56</v>
      </c>
      <c r="D91" s="20">
        <f>E91*35+E91*1.25*8+E91*1.5*5+E91*1.75*4</f>
        <v>2166.5272387499999</v>
      </c>
      <c r="E91" s="21">
        <f>VLOOKUP(A45,'Annexe 1'!$A$7:$C$109,3,FALSE)</f>
        <v>36.412222499999999</v>
      </c>
    </row>
    <row r="92" spans="1:5" x14ac:dyDescent="0.2">
      <c r="A92" s="23" t="s">
        <v>87</v>
      </c>
      <c r="B92" s="26">
        <v>51</v>
      </c>
      <c r="C92" s="26">
        <v>55</v>
      </c>
      <c r="D92" s="25">
        <f>E92*35+E92*1.25*8+E92*1.5*5+E92*1.75*3</f>
        <v>1859.2846387499999</v>
      </c>
      <c r="E92" s="123">
        <f>VLOOKUP(A46,'Annexe 1'!$A$7:$C$109,3,FALSE)</f>
        <v>32.195404999999994</v>
      </c>
    </row>
    <row r="93" spans="1:5" x14ac:dyDescent="0.2">
      <c r="A93" s="18" t="s">
        <v>89</v>
      </c>
      <c r="B93" s="27">
        <v>52</v>
      </c>
      <c r="C93" s="27">
        <v>56</v>
      </c>
      <c r="D93" s="20">
        <f>E93*35+E93*1.25*8+E93*1.5*5+E93*1.75*4</f>
        <v>1393.4428462499998</v>
      </c>
      <c r="E93" s="21">
        <f>VLOOKUP(A47,'Annexe 1'!$A$7:$C$109,3,FALSE)</f>
        <v>23.419207499999999</v>
      </c>
    </row>
    <row r="94" spans="1:5" x14ac:dyDescent="0.2">
      <c r="A94" s="23" t="s">
        <v>95</v>
      </c>
      <c r="B94" s="26">
        <v>56</v>
      </c>
      <c r="C94" s="26">
        <v>57</v>
      </c>
      <c r="D94" s="25">
        <f>E94*35+E94*1.25*8+E94*1.5*5+E94*1.75*8</f>
        <v>1740.09303125</v>
      </c>
      <c r="E94" s="123">
        <f>VLOOKUP(A48,'Annexe 1'!$A$7:$C$109,3,FALSE)</f>
        <v>26.166812499999999</v>
      </c>
    </row>
    <row r="95" spans="1:5" x14ac:dyDescent="0.2">
      <c r="A95" s="18" t="s">
        <v>97</v>
      </c>
      <c r="B95" s="27">
        <v>56</v>
      </c>
      <c r="C95" s="27">
        <v>57</v>
      </c>
      <c r="D95" s="20">
        <f>E95*35+E95*1.25*8+E95*1.5*5+E95*1.75*8</f>
        <v>1740.09303125</v>
      </c>
      <c r="E95" s="21">
        <f>VLOOKUP(A49,'Annexe 1'!$A$7:$C$109,3,FALSE)</f>
        <v>26.166812499999999</v>
      </c>
    </row>
    <row r="96" spans="1:5" ht="17" thickBot="1" x14ac:dyDescent="0.25">
      <c r="A96" s="30" t="s">
        <v>103</v>
      </c>
      <c r="B96" s="33">
        <v>52</v>
      </c>
      <c r="C96" s="33">
        <v>56</v>
      </c>
      <c r="D96" s="32">
        <f>E96*35+E96*1.25*8+E96*1.5*5+E96*1.75*4</f>
        <v>761.20886187499991</v>
      </c>
      <c r="E96" s="124">
        <f>VLOOKUP(A50,'Annexe 1'!$A$7:$C$109,3,FALSE)</f>
        <v>12.79342625</v>
      </c>
    </row>
    <row r="98" spans="1:5" x14ac:dyDescent="0.2">
      <c r="A98" s="47" t="s">
        <v>105</v>
      </c>
      <c r="B98" s="12">
        <v>18.190000000000001</v>
      </c>
    </row>
    <row r="99" spans="1:5" x14ac:dyDescent="0.2">
      <c r="A99" s="47" t="s">
        <v>106</v>
      </c>
      <c r="B99" s="12">
        <v>7.39</v>
      </c>
    </row>
    <row r="101" spans="1:5" ht="55" customHeight="1" x14ac:dyDescent="0.2">
      <c r="A101" s="245" t="s">
        <v>214</v>
      </c>
      <c r="B101" s="245"/>
      <c r="C101" s="245"/>
      <c r="D101" s="245"/>
      <c r="E101" s="245"/>
    </row>
  </sheetData>
  <autoFilter ref="A53:E96" xr:uid="{AB97FFEE-0F4F-434D-8894-44F14BD359BC}"/>
  <mergeCells count="5">
    <mergeCell ref="A6:E6"/>
    <mergeCell ref="A52:E52"/>
    <mergeCell ref="A4:E4"/>
    <mergeCell ref="F51:I51"/>
    <mergeCell ref="A101:E101"/>
  </mergeCells>
  <pageMargins left="0.7" right="0.7" top="0.75" bottom="0.75" header="0.3" footer="0.3"/>
  <pageSetup paperSize="9" orientation="portrait" horizontalDpi="0" verticalDpi="0"/>
  <headerFooter>
    <oddHeader>&amp;C&amp;"Calibri (Corps),Normal"&amp;10Convention collective nationale de la Production cinématographique (IDCC 3097)</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B5C926-9F4F-1C4F-9F78-0FF84BCC2E4B}">
  <sheetPr>
    <tabColor theme="7"/>
  </sheetPr>
  <dimension ref="A1:P118"/>
  <sheetViews>
    <sheetView zoomScaleNormal="100" workbookViewId="0">
      <selection activeCell="A4" sqref="A4"/>
    </sheetView>
  </sheetViews>
  <sheetFormatPr baseColWidth="10" defaultRowHeight="16" x14ac:dyDescent="0.2"/>
  <cols>
    <col min="1" max="1" width="52.6640625" customWidth="1"/>
    <col min="2" max="5" width="16" customWidth="1"/>
    <col min="6" max="6" width="14.5" customWidth="1"/>
    <col min="7" max="17" width="10.83203125" customWidth="1"/>
  </cols>
  <sheetData>
    <row r="1" spans="1:16" ht="50" customHeight="1" x14ac:dyDescent="0.2">
      <c r="A1" s="251" t="s">
        <v>227</v>
      </c>
      <c r="B1" s="251"/>
      <c r="C1" s="251"/>
      <c r="D1" s="251"/>
      <c r="E1" s="251"/>
    </row>
    <row r="2" spans="1:16" x14ac:dyDescent="0.2">
      <c r="A2" s="1"/>
      <c r="B2" s="1"/>
      <c r="C2" s="1"/>
      <c r="D2" s="1"/>
      <c r="E2" s="1"/>
      <c r="L2" s="134"/>
      <c r="M2" s="134"/>
      <c r="N2" s="135"/>
    </row>
    <row r="3" spans="1:16" x14ac:dyDescent="0.2">
      <c r="A3" s="11" t="s">
        <v>271</v>
      </c>
      <c r="B3" s="1"/>
      <c r="C3" s="1"/>
      <c r="D3" s="1"/>
      <c r="E3" s="1"/>
      <c r="G3" s="134" t="s">
        <v>118</v>
      </c>
      <c r="H3" s="135">
        <v>805.15</v>
      </c>
      <c r="L3" s="134"/>
      <c r="M3" s="134"/>
      <c r="N3" s="135"/>
    </row>
    <row r="4" spans="1:16" x14ac:dyDescent="0.2">
      <c r="A4" s="3" t="s">
        <v>1</v>
      </c>
      <c r="B4" s="3"/>
      <c r="C4" s="1"/>
      <c r="D4" s="1"/>
      <c r="E4" s="34"/>
      <c r="G4" s="77" t="s">
        <v>119</v>
      </c>
      <c r="H4" s="136">
        <v>0.35</v>
      </c>
      <c r="L4" s="77"/>
      <c r="M4" s="77"/>
      <c r="N4" s="136"/>
    </row>
    <row r="5" spans="1:16" x14ac:dyDescent="0.2">
      <c r="A5" s="3"/>
      <c r="B5" s="3"/>
      <c r="C5" s="1"/>
      <c r="D5" s="1"/>
      <c r="E5" s="34"/>
      <c r="G5" s="77"/>
      <c r="H5" s="77"/>
      <c r="I5" s="136"/>
    </row>
    <row r="6" spans="1:16" ht="17" thickBot="1" x14ac:dyDescent="0.25">
      <c r="A6" s="1"/>
      <c r="B6" s="1"/>
      <c r="C6" s="35"/>
      <c r="D6" s="35"/>
      <c r="E6" s="1"/>
      <c r="F6" s="170"/>
      <c r="G6" s="170"/>
      <c r="H6" s="170"/>
      <c r="I6" s="170"/>
      <c r="J6" s="170"/>
      <c r="K6" s="170"/>
      <c r="L6" s="170"/>
      <c r="M6" s="170"/>
      <c r="N6" s="170"/>
      <c r="O6" s="170"/>
    </row>
    <row r="7" spans="1:16" ht="45" x14ac:dyDescent="0.2">
      <c r="A7" s="36" t="s">
        <v>2</v>
      </c>
      <c r="B7" s="37" t="s">
        <v>208</v>
      </c>
      <c r="C7" s="38" t="s">
        <v>210</v>
      </c>
      <c r="D7" s="38" t="s">
        <v>209</v>
      </c>
      <c r="E7" s="190" t="s">
        <v>211</v>
      </c>
      <c r="F7" s="186"/>
      <c r="G7" s="186"/>
      <c r="H7" s="186"/>
      <c r="I7" s="186"/>
      <c r="J7" s="186"/>
      <c r="K7" s="186"/>
      <c r="L7" s="186"/>
      <c r="M7" s="186"/>
      <c r="N7" s="186"/>
      <c r="O7" s="186"/>
      <c r="P7" s="186"/>
    </row>
    <row r="8" spans="1:16" ht="17" customHeight="1" x14ac:dyDescent="0.2">
      <c r="A8" s="5" t="s">
        <v>3</v>
      </c>
      <c r="B8" s="20">
        <f t="shared" ref="B8:B16" si="0">$H$3+($H$4*(E8-$H$3))</f>
        <v>1033.1186149999999</v>
      </c>
      <c r="C8" s="20">
        <f t="shared" ref="C8:C16" si="1">2*(E8-B8)</f>
        <v>846.74056999999993</v>
      </c>
      <c r="D8" s="20">
        <f t="shared" ref="D8:D40" si="2">B8/40</f>
        <v>25.827965374999998</v>
      </c>
      <c r="E8" s="21">
        <f>VLOOKUP(A8,'Annexe 1'!$A$7:$B$109,2,FALSE)</f>
        <v>1456.4888999999998</v>
      </c>
      <c r="F8" s="12"/>
      <c r="G8" s="12"/>
      <c r="H8" s="12"/>
      <c r="I8" s="187"/>
      <c r="J8" s="12"/>
      <c r="K8" s="12"/>
      <c r="L8" s="12"/>
      <c r="M8" s="12"/>
      <c r="N8" s="187"/>
      <c r="O8" s="12"/>
      <c r="P8" s="173"/>
    </row>
    <row r="9" spans="1:16" x14ac:dyDescent="0.2">
      <c r="A9" s="4" t="s">
        <v>4</v>
      </c>
      <c r="B9" s="51">
        <f t="shared" si="0"/>
        <v>1004.47836</v>
      </c>
      <c r="C9" s="51">
        <f t="shared" si="1"/>
        <v>740.36248000000001</v>
      </c>
      <c r="D9" s="51">
        <f t="shared" si="2"/>
        <v>25.111958999999999</v>
      </c>
      <c r="E9" s="48">
        <f>VLOOKUP(A9,'Annexe 1'!$A$7:$B$109,2,FALSE)</f>
        <v>1374.6596</v>
      </c>
      <c r="F9" s="12"/>
      <c r="G9" s="12"/>
      <c r="H9" s="12"/>
      <c r="I9" s="187"/>
      <c r="J9" s="12"/>
      <c r="K9" s="12"/>
      <c r="L9" s="12"/>
      <c r="M9" s="12"/>
      <c r="N9" s="187"/>
      <c r="O9" s="12"/>
      <c r="P9" s="173"/>
    </row>
    <row r="10" spans="1:16" x14ac:dyDescent="0.2">
      <c r="A10" s="5" t="s">
        <v>5</v>
      </c>
      <c r="B10" s="20">
        <f t="shared" si="0"/>
        <v>1017.6830024999999</v>
      </c>
      <c r="C10" s="20">
        <f t="shared" si="1"/>
        <v>789.40829499999973</v>
      </c>
      <c r="D10" s="20">
        <f t="shared" si="2"/>
        <v>25.442075062499999</v>
      </c>
      <c r="E10" s="21">
        <f>VLOOKUP(A10,'Annexe 1'!$A$7:$B$109,2,FALSE)</f>
        <v>1412.3871499999998</v>
      </c>
      <c r="F10" s="12"/>
      <c r="G10" s="12"/>
      <c r="H10" s="12"/>
      <c r="I10" s="187"/>
      <c r="J10" s="12"/>
      <c r="K10" s="12"/>
      <c r="L10" s="12"/>
      <c r="M10" s="12"/>
      <c r="N10" s="187"/>
      <c r="O10" s="12"/>
      <c r="P10" s="173"/>
    </row>
    <row r="11" spans="1:16" x14ac:dyDescent="0.2">
      <c r="A11" s="4" t="s">
        <v>6</v>
      </c>
      <c r="B11" s="51">
        <f t="shared" si="0"/>
        <v>907.90719999999999</v>
      </c>
      <c r="C11" s="51">
        <f t="shared" si="1"/>
        <v>381.66959999999995</v>
      </c>
      <c r="D11" s="51">
        <f t="shared" si="2"/>
        <v>22.697679999999998</v>
      </c>
      <c r="E11" s="48">
        <f>VLOOKUP(A11,'Annexe 1'!$A$7:$B$109,2,FALSE)</f>
        <v>1098.742</v>
      </c>
      <c r="F11" s="12"/>
      <c r="G11" s="12"/>
      <c r="H11" s="12"/>
      <c r="I11" s="187"/>
      <c r="J11" s="12"/>
      <c r="K11" s="12"/>
      <c r="L11" s="12"/>
      <c r="M11" s="12"/>
      <c r="N11" s="187"/>
      <c r="O11" s="12"/>
      <c r="P11" s="173"/>
    </row>
    <row r="12" spans="1:16" x14ac:dyDescent="0.2">
      <c r="A12" s="5" t="s">
        <v>7</v>
      </c>
      <c r="B12" s="20">
        <f t="shared" si="0"/>
        <v>992.89365750000002</v>
      </c>
      <c r="C12" s="20">
        <f t="shared" si="1"/>
        <v>697.33358499999986</v>
      </c>
      <c r="D12" s="20">
        <f t="shared" si="2"/>
        <v>24.8223414375</v>
      </c>
      <c r="E12" s="21">
        <f>VLOOKUP(A12,'Annexe 1'!$A$7:$B$109,2,FALSE)</f>
        <v>1341.5604499999999</v>
      </c>
      <c r="F12" s="12"/>
      <c r="G12" s="12"/>
      <c r="H12" s="12"/>
      <c r="I12" s="187"/>
      <c r="J12" s="12"/>
      <c r="K12" s="12"/>
      <c r="L12" s="12"/>
      <c r="M12" s="12"/>
      <c r="N12" s="187"/>
      <c r="O12" s="12"/>
      <c r="P12" s="173"/>
    </row>
    <row r="13" spans="1:16" x14ac:dyDescent="0.2">
      <c r="A13" s="160" t="s">
        <v>213</v>
      </c>
      <c r="B13" s="51">
        <f t="shared" si="0"/>
        <v>962.69030249999992</v>
      </c>
      <c r="C13" s="51">
        <f>2*(E13-B13)</f>
        <v>585.14969500000007</v>
      </c>
      <c r="D13" s="51">
        <f>B13/40</f>
        <v>24.067257562499996</v>
      </c>
      <c r="E13" s="48">
        <f>VLOOKUP(A13,'Annexe 1'!$A$7:$B$109,2,FALSE)</f>
        <v>1255.2651499999999</v>
      </c>
      <c r="F13" s="12"/>
      <c r="G13" s="12"/>
      <c r="H13" s="12"/>
      <c r="I13" s="187"/>
      <c r="J13" s="12"/>
      <c r="K13" s="12"/>
      <c r="L13" s="12"/>
      <c r="M13" s="12"/>
      <c r="N13" s="187"/>
      <c r="O13" s="12"/>
      <c r="P13" s="173"/>
    </row>
    <row r="14" spans="1:16" x14ac:dyDescent="0.2">
      <c r="A14" s="5" t="s">
        <v>8</v>
      </c>
      <c r="B14" s="20">
        <f t="shared" si="0"/>
        <v>1033.1186149999999</v>
      </c>
      <c r="C14" s="20">
        <f t="shared" si="1"/>
        <v>846.74056999999993</v>
      </c>
      <c r="D14" s="20">
        <f t="shared" si="2"/>
        <v>25.827965374999998</v>
      </c>
      <c r="E14" s="21">
        <f>VLOOKUP(A14,'Annexe 1'!$A$7:$B$109,2,FALSE)</f>
        <v>1456.4888999999998</v>
      </c>
      <c r="F14" s="12"/>
      <c r="G14" s="12"/>
      <c r="H14" s="12"/>
      <c r="I14" s="187"/>
      <c r="J14" s="12"/>
      <c r="K14" s="12"/>
      <c r="L14" s="12"/>
      <c r="M14" s="12"/>
      <c r="N14" s="187"/>
      <c r="O14" s="12"/>
      <c r="P14" s="173"/>
    </row>
    <row r="15" spans="1:16" x14ac:dyDescent="0.2">
      <c r="A15" s="160" t="s">
        <v>12</v>
      </c>
      <c r="B15" s="51">
        <f t="shared" si="0"/>
        <v>889.92799749999995</v>
      </c>
      <c r="C15" s="51">
        <f t="shared" si="1"/>
        <v>314.88970500000005</v>
      </c>
      <c r="D15" s="51">
        <f t="shared" si="2"/>
        <v>22.248199937499997</v>
      </c>
      <c r="E15" s="48">
        <f>VLOOKUP(A15,'Annexe 1'!$A$7:$B$109,2,FALSE)</f>
        <v>1047.37285</v>
      </c>
      <c r="F15" s="12"/>
      <c r="G15" s="12"/>
      <c r="H15" s="12"/>
      <c r="I15" s="187"/>
      <c r="J15" s="12"/>
      <c r="K15" s="12"/>
      <c r="L15" s="12"/>
      <c r="M15" s="12"/>
      <c r="N15" s="187"/>
      <c r="O15" s="12"/>
      <c r="P15" s="173"/>
    </row>
    <row r="16" spans="1:16" x14ac:dyDescent="0.2">
      <c r="A16" s="5" t="s">
        <v>9</v>
      </c>
      <c r="B16" s="20">
        <f t="shared" si="0"/>
        <v>974.08316999999988</v>
      </c>
      <c r="C16" s="20">
        <f t="shared" si="1"/>
        <v>627.46605999999974</v>
      </c>
      <c r="D16" s="20">
        <f t="shared" si="2"/>
        <v>24.352079249999996</v>
      </c>
      <c r="E16" s="21">
        <f>VLOOKUP(A16,'Annexe 1'!$A$7:$B$109,2,FALSE)</f>
        <v>1287.8161999999998</v>
      </c>
      <c r="F16" s="12"/>
      <c r="G16" s="12"/>
      <c r="H16" s="12"/>
      <c r="I16" s="187"/>
      <c r="J16" s="12"/>
      <c r="K16" s="12"/>
      <c r="L16" s="12"/>
      <c r="M16" s="12"/>
      <c r="N16" s="187"/>
      <c r="O16" s="12"/>
      <c r="P16" s="173"/>
    </row>
    <row r="17" spans="1:16" x14ac:dyDescent="0.2">
      <c r="A17" s="160" t="s">
        <v>10</v>
      </c>
      <c r="B17" s="51">
        <f>E17</f>
        <v>536.32034999999996</v>
      </c>
      <c r="C17" s="51" t="s">
        <v>116</v>
      </c>
      <c r="D17" s="51">
        <f t="shared" si="2"/>
        <v>13.408008749999999</v>
      </c>
      <c r="E17" s="48">
        <f>VLOOKUP(A17,'Annexe 1'!$A$7:$B$109,2,FALSE)</f>
        <v>536.32034999999996</v>
      </c>
      <c r="F17" s="12"/>
      <c r="G17" s="12"/>
      <c r="H17" s="12"/>
      <c r="I17" s="187"/>
      <c r="J17" s="12"/>
      <c r="K17" s="12"/>
      <c r="L17" s="12"/>
      <c r="M17" s="12"/>
      <c r="N17" s="187"/>
      <c r="O17" s="12"/>
      <c r="P17" s="173"/>
    </row>
    <row r="18" spans="1:16" x14ac:dyDescent="0.2">
      <c r="A18" s="5" t="s">
        <v>11</v>
      </c>
      <c r="B18" s="20">
        <f>$H$3+($H$4*(E18-$H$3))</f>
        <v>889.92799749999995</v>
      </c>
      <c r="C18" s="20">
        <f>2*(E18-B18)</f>
        <v>314.88970500000005</v>
      </c>
      <c r="D18" s="20">
        <f t="shared" si="2"/>
        <v>22.248199937499997</v>
      </c>
      <c r="E18" s="21">
        <f>VLOOKUP(A18,'Annexe 1'!$A$7:$B$109,2,FALSE)</f>
        <v>1047.37285</v>
      </c>
      <c r="F18" s="12"/>
      <c r="G18" s="12"/>
      <c r="H18" s="12"/>
      <c r="I18" s="187"/>
      <c r="J18" s="12"/>
      <c r="K18" s="12"/>
      <c r="L18" s="12"/>
      <c r="M18" s="12"/>
      <c r="N18" s="187"/>
      <c r="O18" s="12"/>
      <c r="P18" s="173"/>
    </row>
    <row r="19" spans="1:16" x14ac:dyDescent="0.2">
      <c r="A19" s="4" t="s">
        <v>212</v>
      </c>
      <c r="B19" s="51">
        <f>$H$3+($H$4*(E19-$H$3))</f>
        <v>851.21699999999998</v>
      </c>
      <c r="C19" s="51">
        <f>2*(E19-B19)</f>
        <v>171.10599999999999</v>
      </c>
      <c r="D19" s="51">
        <f t="shared" si="2"/>
        <v>21.280425000000001</v>
      </c>
      <c r="E19" s="48">
        <f>VLOOKUP(A19,'Annexe 1'!$A$7:$B$109,2,FALSE)</f>
        <v>936.77</v>
      </c>
      <c r="F19" s="12"/>
      <c r="G19" s="12"/>
      <c r="H19" s="12"/>
      <c r="I19" s="187"/>
      <c r="J19" s="12"/>
      <c r="K19" s="12"/>
      <c r="L19" s="12"/>
      <c r="M19" s="12"/>
      <c r="N19" s="187"/>
      <c r="O19" s="12"/>
      <c r="P19" s="173"/>
    </row>
    <row r="20" spans="1:16" x14ac:dyDescent="0.2">
      <c r="A20" s="5" t="s">
        <v>13</v>
      </c>
      <c r="B20" s="20">
        <f>E20</f>
        <v>511.73704999999995</v>
      </c>
      <c r="C20" s="20" t="s">
        <v>116</v>
      </c>
      <c r="D20" s="20">
        <f t="shared" si="2"/>
        <v>12.79342625</v>
      </c>
      <c r="E20" s="21">
        <f>VLOOKUP(A20,'Annexe 1'!$A$7:$B$109,2,FALSE)</f>
        <v>511.73704999999995</v>
      </c>
      <c r="F20" s="12"/>
      <c r="G20" s="12"/>
      <c r="H20" s="12"/>
      <c r="I20" s="187"/>
      <c r="J20" s="12"/>
      <c r="K20" s="12"/>
      <c r="L20" s="12"/>
      <c r="M20" s="12"/>
      <c r="N20" s="187"/>
      <c r="O20" s="12"/>
      <c r="P20" s="173"/>
    </row>
    <row r="21" spans="1:16" x14ac:dyDescent="0.2">
      <c r="A21" s="4" t="s">
        <v>14</v>
      </c>
      <c r="B21" s="51">
        <f>$H$3+($H$4*(E21-$H$3))</f>
        <v>960.76484749999986</v>
      </c>
      <c r="C21" s="51">
        <f>2*(E21-B21)</f>
        <v>577.99800499999992</v>
      </c>
      <c r="D21" s="51">
        <f t="shared" si="2"/>
        <v>24.019121187499998</v>
      </c>
      <c r="E21" s="48">
        <f>VLOOKUP(A21,'Annexe 1'!$A$7:$B$109,2,FALSE)</f>
        <v>1249.7638499999998</v>
      </c>
      <c r="F21" s="12"/>
      <c r="G21" s="12"/>
      <c r="H21" s="12"/>
      <c r="I21" s="187"/>
      <c r="J21" s="12"/>
      <c r="K21" s="12"/>
      <c r="L21" s="12"/>
      <c r="M21" s="12"/>
      <c r="N21" s="187"/>
      <c r="O21" s="12"/>
      <c r="P21" s="173"/>
    </row>
    <row r="22" spans="1:16" x14ac:dyDescent="0.2">
      <c r="A22" s="5" t="s">
        <v>15</v>
      </c>
      <c r="B22" s="20">
        <f>$H$3+($H$4*(E22-$H$3))</f>
        <v>960.76484749999986</v>
      </c>
      <c r="C22" s="20">
        <f>2*(E22-B22)</f>
        <v>577.99800499999992</v>
      </c>
      <c r="D22" s="20">
        <f t="shared" si="2"/>
        <v>24.019121187499998</v>
      </c>
      <c r="E22" s="21">
        <f>VLOOKUP(A22,'Annexe 1'!$A$7:$B$109,2,FALSE)</f>
        <v>1249.7638499999998</v>
      </c>
      <c r="F22" s="12"/>
      <c r="G22" s="12"/>
      <c r="H22" s="12"/>
      <c r="I22" s="187"/>
      <c r="J22" s="12"/>
      <c r="K22" s="12"/>
      <c r="L22" s="12"/>
      <c r="M22" s="12"/>
      <c r="N22" s="187"/>
      <c r="O22" s="12"/>
      <c r="P22" s="173"/>
    </row>
    <row r="23" spans="1:16" x14ac:dyDescent="0.2">
      <c r="A23" s="4" t="s">
        <v>16</v>
      </c>
      <c r="B23" s="51">
        <f>$H$3+($H$4*(E23-$H$3))</f>
        <v>889.92799749999995</v>
      </c>
      <c r="C23" s="51">
        <f>2*(E23-B23)</f>
        <v>314.88970500000005</v>
      </c>
      <c r="D23" s="51">
        <f t="shared" si="2"/>
        <v>22.248199937499997</v>
      </c>
      <c r="E23" s="48">
        <f>VLOOKUP(A23,'Annexe 1'!$A$7:$B$109,2,FALSE)</f>
        <v>1047.37285</v>
      </c>
      <c r="F23" s="12"/>
      <c r="G23" s="12"/>
      <c r="H23" s="12"/>
      <c r="I23" s="187"/>
      <c r="J23" s="12"/>
      <c r="K23" s="12"/>
      <c r="L23" s="12"/>
      <c r="M23" s="12"/>
      <c r="N23" s="187"/>
      <c r="O23" s="12"/>
      <c r="P23" s="173"/>
    </row>
    <row r="24" spans="1:16" x14ac:dyDescent="0.2">
      <c r="A24" s="18" t="s">
        <v>17</v>
      </c>
      <c r="B24" s="20">
        <f>$H$3+($H$4*(E24-$H$3))</f>
        <v>992.89365750000002</v>
      </c>
      <c r="C24" s="20">
        <f>2*(E24-B24)</f>
        <v>697.33358499999986</v>
      </c>
      <c r="D24" s="20">
        <f t="shared" si="2"/>
        <v>24.8223414375</v>
      </c>
      <c r="E24" s="21">
        <f>VLOOKUP(A24,'Annexe 1'!$A$7:$B$109,2,FALSE)</f>
        <v>1341.5604499999999</v>
      </c>
      <c r="F24" s="12"/>
      <c r="G24" s="12"/>
      <c r="H24" s="12"/>
      <c r="I24" s="187"/>
      <c r="J24" s="12"/>
      <c r="K24" s="12"/>
      <c r="L24" s="12"/>
      <c r="M24" s="12"/>
      <c r="N24" s="187"/>
      <c r="O24" s="12"/>
      <c r="P24" s="173"/>
    </row>
    <row r="25" spans="1:16" x14ac:dyDescent="0.2">
      <c r="A25" s="4" t="s">
        <v>18</v>
      </c>
      <c r="B25" s="51">
        <f>$H$3+($H$4*(E25-$H$3))</f>
        <v>960.76484749999986</v>
      </c>
      <c r="C25" s="51">
        <f>2*(E25-B25)</f>
        <v>577.99800499999992</v>
      </c>
      <c r="D25" s="51">
        <f t="shared" si="2"/>
        <v>24.019121187499998</v>
      </c>
      <c r="E25" s="48">
        <f>VLOOKUP(A25,'Annexe 1'!$A$7:$B$109,2,FALSE)</f>
        <v>1249.7638499999998</v>
      </c>
      <c r="F25" s="12"/>
      <c r="G25" s="12"/>
      <c r="H25" s="12"/>
      <c r="I25" s="187"/>
      <c r="J25" s="12"/>
      <c r="K25" s="12"/>
      <c r="L25" s="12"/>
      <c r="M25" s="12"/>
      <c r="N25" s="187"/>
      <c r="O25" s="12"/>
      <c r="P25" s="173"/>
    </row>
    <row r="26" spans="1:16" x14ac:dyDescent="0.2">
      <c r="A26" s="5" t="s">
        <v>19</v>
      </c>
      <c r="B26" s="20">
        <f>E26</f>
        <v>511.73704999999995</v>
      </c>
      <c r="C26" s="20" t="s">
        <v>116</v>
      </c>
      <c r="D26" s="20">
        <f t="shared" si="2"/>
        <v>12.79342625</v>
      </c>
      <c r="E26" s="21">
        <f>VLOOKUP(A26,'Annexe 1'!$A$7:$B$109,2,FALSE)</f>
        <v>511.73704999999995</v>
      </c>
      <c r="F26" s="12"/>
      <c r="G26" s="12"/>
      <c r="H26" s="12"/>
      <c r="I26" s="187"/>
      <c r="J26" s="12"/>
      <c r="K26" s="12"/>
      <c r="L26" s="12"/>
      <c r="M26" s="12"/>
      <c r="N26" s="187"/>
      <c r="O26" s="12"/>
      <c r="P26" s="173"/>
    </row>
    <row r="27" spans="1:16" x14ac:dyDescent="0.2">
      <c r="A27" s="4" t="s">
        <v>20</v>
      </c>
      <c r="B27" s="51">
        <f>$H$3+($H$4*(E27-$H$3))</f>
        <v>984.30726499999992</v>
      </c>
      <c r="C27" s="51">
        <f>2*(E27-B27)</f>
        <v>665.4412699999998</v>
      </c>
      <c r="D27" s="51">
        <f t="shared" si="2"/>
        <v>24.607681624999998</v>
      </c>
      <c r="E27" s="48">
        <f>VLOOKUP(A27,'Annexe 1'!$A$7:$B$109,2,FALSE)</f>
        <v>1317.0278999999998</v>
      </c>
      <c r="F27" s="12"/>
      <c r="G27" s="12"/>
      <c r="H27" s="12"/>
      <c r="I27" s="187"/>
      <c r="J27" s="12"/>
      <c r="K27" s="12"/>
      <c r="L27" s="12"/>
      <c r="M27" s="12"/>
      <c r="N27" s="187"/>
      <c r="O27" s="12"/>
      <c r="P27" s="173"/>
    </row>
    <row r="28" spans="1:16" x14ac:dyDescent="0.2">
      <c r="A28" s="5" t="s">
        <v>21</v>
      </c>
      <c r="B28" s="20">
        <f>E28</f>
        <v>511.73704999999995</v>
      </c>
      <c r="C28" s="20" t="s">
        <v>116</v>
      </c>
      <c r="D28" s="20">
        <f t="shared" si="2"/>
        <v>12.79342625</v>
      </c>
      <c r="E28" s="21">
        <f>VLOOKUP(A28,'Annexe 1'!$A$7:$B$109,2,FALSE)</f>
        <v>511.73704999999995</v>
      </c>
      <c r="F28" s="12"/>
      <c r="G28" s="12"/>
      <c r="H28" s="12"/>
      <c r="I28" s="187"/>
      <c r="J28" s="12"/>
      <c r="K28" s="12"/>
      <c r="L28" s="12"/>
      <c r="M28" s="12"/>
      <c r="N28" s="187"/>
      <c r="O28" s="12"/>
      <c r="P28" s="173"/>
    </row>
    <row r="29" spans="1:16" x14ac:dyDescent="0.2">
      <c r="A29" s="4" t="s">
        <v>23</v>
      </c>
      <c r="B29" s="51">
        <f>$H$3+($H$4*(E29-$H$3))</f>
        <v>887.59755749999999</v>
      </c>
      <c r="C29" s="51">
        <f>2*(E29-B29)</f>
        <v>306.2337849999999</v>
      </c>
      <c r="D29" s="51">
        <f t="shared" si="2"/>
        <v>22.189938937499999</v>
      </c>
      <c r="E29" s="48">
        <f>VLOOKUP(A29,'Annexe 1'!$A$7:$B$109,2,FALSE)</f>
        <v>1040.7144499999999</v>
      </c>
      <c r="F29" s="12"/>
      <c r="G29" s="12"/>
      <c r="H29" s="12"/>
      <c r="I29" s="187"/>
      <c r="J29" s="12"/>
      <c r="K29" s="12"/>
      <c r="L29" s="12"/>
      <c r="M29" s="12"/>
      <c r="N29" s="187"/>
      <c r="O29" s="12"/>
      <c r="P29" s="173"/>
    </row>
    <row r="30" spans="1:16" x14ac:dyDescent="0.2">
      <c r="A30" s="5" t="s">
        <v>24</v>
      </c>
      <c r="B30" s="20">
        <f>$H$3+($H$4*(E30-$H$3))</f>
        <v>984.30726499999992</v>
      </c>
      <c r="C30" s="20">
        <f>2*(E30-B30)</f>
        <v>665.4412699999998</v>
      </c>
      <c r="D30" s="20">
        <f t="shared" si="2"/>
        <v>24.607681624999998</v>
      </c>
      <c r="E30" s="21">
        <f>VLOOKUP(A30,'Annexe 1'!$A$7:$B$109,2,FALSE)</f>
        <v>1317.0278999999998</v>
      </c>
      <c r="F30" s="12"/>
      <c r="G30" s="12"/>
      <c r="H30" s="12"/>
      <c r="I30" s="187"/>
      <c r="J30" s="12"/>
      <c r="K30" s="12"/>
      <c r="L30" s="12"/>
      <c r="M30" s="12"/>
      <c r="N30" s="187"/>
      <c r="O30" s="12"/>
      <c r="P30" s="173"/>
    </row>
    <row r="31" spans="1:16" x14ac:dyDescent="0.2">
      <c r="A31" s="4" t="s">
        <v>25</v>
      </c>
      <c r="B31" s="51">
        <f>$H$3+($H$4*(E31-$H$3))</f>
        <v>907.90719999999999</v>
      </c>
      <c r="C31" s="51">
        <f>2*(E31-B31)</f>
        <v>381.66959999999995</v>
      </c>
      <c r="D31" s="51">
        <f t="shared" si="2"/>
        <v>22.697679999999998</v>
      </c>
      <c r="E31" s="48">
        <f>VLOOKUP(A31,'Annexe 1'!$A$7:$B$109,2,FALSE)</f>
        <v>1098.742</v>
      </c>
      <c r="F31" s="12"/>
      <c r="G31" s="12"/>
      <c r="H31" s="12"/>
      <c r="I31" s="187"/>
      <c r="J31" s="12"/>
      <c r="K31" s="12"/>
      <c r="L31" s="12"/>
      <c r="M31" s="12"/>
      <c r="N31" s="187"/>
      <c r="O31" s="12"/>
      <c r="P31" s="173"/>
    </row>
    <row r="32" spans="1:16" x14ac:dyDescent="0.2">
      <c r="A32" s="4" t="s">
        <v>26</v>
      </c>
      <c r="B32" s="51">
        <f>E32</f>
        <v>511.73704999999995</v>
      </c>
      <c r="C32" s="51" t="s">
        <v>116</v>
      </c>
      <c r="D32" s="51">
        <f t="shared" si="2"/>
        <v>12.79342625</v>
      </c>
      <c r="E32" s="48">
        <f>VLOOKUP(A32,'Annexe 1'!$A$7:$B$109,2,FALSE)</f>
        <v>511.73704999999995</v>
      </c>
      <c r="F32" s="12"/>
      <c r="G32" s="12"/>
      <c r="H32" s="12"/>
      <c r="I32" s="187"/>
      <c r="J32" s="12"/>
      <c r="K32" s="12"/>
      <c r="L32" s="12"/>
      <c r="M32" s="12"/>
      <c r="N32" s="187"/>
      <c r="O32" s="12"/>
      <c r="P32" s="173"/>
    </row>
    <row r="33" spans="1:16" x14ac:dyDescent="0.2">
      <c r="A33" s="5" t="s">
        <v>22</v>
      </c>
      <c r="B33" s="20">
        <f>$H$3+($H$4*(E33-$H$3))</f>
        <v>962.69030249999992</v>
      </c>
      <c r="C33" s="20">
        <f>2*(E33-B33)</f>
        <v>585.14969500000007</v>
      </c>
      <c r="D33" s="20">
        <f t="shared" si="2"/>
        <v>24.067257562499996</v>
      </c>
      <c r="E33" s="21">
        <f>VLOOKUP(A33,'Annexe 1'!$A$7:$B$109,2,FALSE)</f>
        <v>1255.2651499999999</v>
      </c>
      <c r="F33" s="12"/>
      <c r="G33" s="12"/>
      <c r="H33" s="12"/>
      <c r="I33" s="187"/>
      <c r="J33" s="12"/>
      <c r="K33" s="12"/>
      <c r="L33" s="12"/>
      <c r="M33" s="12"/>
      <c r="N33" s="187"/>
      <c r="O33" s="12"/>
      <c r="P33" s="173"/>
    </row>
    <row r="34" spans="1:16" x14ac:dyDescent="0.2">
      <c r="A34" s="4" t="s">
        <v>27</v>
      </c>
      <c r="B34" s="51">
        <f>E34</f>
        <v>511.73704999999995</v>
      </c>
      <c r="C34" s="51" t="s">
        <v>116</v>
      </c>
      <c r="D34" s="51">
        <f t="shared" si="2"/>
        <v>12.79342625</v>
      </c>
      <c r="E34" s="48">
        <f>VLOOKUP(A34,'Annexe 1'!$A$7:$B$109,2,FALSE)</f>
        <v>511.73704999999995</v>
      </c>
      <c r="F34" s="12"/>
      <c r="G34" s="12"/>
      <c r="H34" s="12"/>
      <c r="I34" s="187"/>
      <c r="J34" s="12"/>
      <c r="K34" s="12"/>
      <c r="L34" s="12"/>
      <c r="M34" s="12"/>
      <c r="N34" s="187"/>
      <c r="O34" s="12"/>
      <c r="P34" s="173"/>
    </row>
    <row r="35" spans="1:16" x14ac:dyDescent="0.2">
      <c r="A35" s="5" t="s">
        <v>28</v>
      </c>
      <c r="B35" s="20">
        <f>E35</f>
        <v>511.73704999999995</v>
      </c>
      <c r="C35" s="20" t="s">
        <v>116</v>
      </c>
      <c r="D35" s="20">
        <f t="shared" si="2"/>
        <v>12.79342625</v>
      </c>
      <c r="E35" s="21">
        <f>VLOOKUP(A35,'Annexe 1'!$A$7:$B$109,2,FALSE)</f>
        <v>511.73704999999995</v>
      </c>
      <c r="F35" s="12"/>
      <c r="G35" s="12"/>
      <c r="H35" s="12"/>
      <c r="I35" s="187"/>
      <c r="J35" s="12"/>
      <c r="K35" s="12"/>
      <c r="L35" s="12"/>
      <c r="M35" s="12"/>
      <c r="N35" s="187"/>
      <c r="O35" s="12"/>
      <c r="P35" s="173"/>
    </row>
    <row r="36" spans="1:16" x14ac:dyDescent="0.2">
      <c r="A36" s="4" t="s">
        <v>29</v>
      </c>
      <c r="B36" s="51">
        <f t="shared" ref="B36:B67" si="3">$H$3+($H$4*(E36-$H$3))</f>
        <v>1253.9562249999999</v>
      </c>
      <c r="C36" s="51">
        <f t="shared" ref="C36:C67" si="4">2*(E36-B36)</f>
        <v>1666.9945500000003</v>
      </c>
      <c r="D36" s="51">
        <f t="shared" si="2"/>
        <v>31.348905624999997</v>
      </c>
      <c r="E36" s="48">
        <f>VLOOKUP(A36,'Annexe 1'!$A$7:$B$109,2,FALSE)</f>
        <v>2087.4535000000001</v>
      </c>
      <c r="F36" s="12"/>
      <c r="G36" s="12"/>
      <c r="H36" s="12"/>
      <c r="I36" s="187"/>
      <c r="J36" s="12"/>
      <c r="K36" s="12"/>
      <c r="L36" s="12"/>
      <c r="M36" s="12"/>
      <c r="N36" s="187"/>
      <c r="O36" s="12"/>
      <c r="P36" s="173"/>
    </row>
    <row r="37" spans="1:16" x14ac:dyDescent="0.2">
      <c r="A37" s="5" t="s">
        <v>30</v>
      </c>
      <c r="B37" s="20">
        <f t="shared" si="3"/>
        <v>1127.0360575</v>
      </c>
      <c r="C37" s="20">
        <f t="shared" si="4"/>
        <v>1195.5767849999997</v>
      </c>
      <c r="D37" s="20">
        <f t="shared" si="2"/>
        <v>28.175901437499999</v>
      </c>
      <c r="E37" s="21">
        <f>VLOOKUP(A37,'Annexe 1'!$A$7:$B$109,2,FALSE)</f>
        <v>1724.8244499999998</v>
      </c>
      <c r="F37" s="12"/>
      <c r="G37" s="12"/>
      <c r="H37" s="12"/>
      <c r="I37" s="187"/>
      <c r="J37" s="12"/>
      <c r="K37" s="12"/>
      <c r="L37" s="12"/>
      <c r="M37" s="12"/>
      <c r="N37" s="187"/>
      <c r="O37" s="12"/>
      <c r="P37" s="173"/>
    </row>
    <row r="38" spans="1:16" x14ac:dyDescent="0.2">
      <c r="A38" s="4" t="s">
        <v>31</v>
      </c>
      <c r="B38" s="51">
        <f t="shared" si="3"/>
        <v>1190.8176424999999</v>
      </c>
      <c r="C38" s="51">
        <f t="shared" si="4"/>
        <v>1432.4798150000001</v>
      </c>
      <c r="D38" s="51">
        <f t="shared" si="2"/>
        <v>29.770441062499998</v>
      </c>
      <c r="E38" s="48">
        <f>VLOOKUP(A38,'Annexe 1'!$A$7:$B$109,2,FALSE)</f>
        <v>1907.05755</v>
      </c>
      <c r="F38" s="12"/>
      <c r="G38" s="12"/>
      <c r="H38" s="12"/>
      <c r="I38" s="187"/>
      <c r="J38" s="12"/>
      <c r="K38" s="12"/>
      <c r="L38" s="12"/>
      <c r="M38" s="12"/>
      <c r="N38" s="187"/>
      <c r="O38" s="12"/>
      <c r="P38" s="173"/>
    </row>
    <row r="39" spans="1:16" x14ac:dyDescent="0.2">
      <c r="A39" s="5" t="s">
        <v>32</v>
      </c>
      <c r="B39" s="20">
        <f t="shared" si="3"/>
        <v>889.92799749999995</v>
      </c>
      <c r="C39" s="20">
        <f t="shared" si="4"/>
        <v>314.88970500000005</v>
      </c>
      <c r="D39" s="20">
        <f t="shared" si="2"/>
        <v>22.248199937499997</v>
      </c>
      <c r="E39" s="21">
        <f>VLOOKUP(A39,'Annexe 1'!$A$7:$B$109,2,FALSE)</f>
        <v>1047.37285</v>
      </c>
      <c r="F39" s="12"/>
      <c r="G39" s="12"/>
      <c r="H39" s="12"/>
      <c r="I39" s="187"/>
      <c r="J39" s="12"/>
      <c r="K39" s="12"/>
      <c r="L39" s="12"/>
      <c r="M39" s="12"/>
      <c r="N39" s="187"/>
      <c r="O39" s="12"/>
      <c r="P39" s="173"/>
    </row>
    <row r="40" spans="1:16" x14ac:dyDescent="0.2">
      <c r="A40" s="4" t="s">
        <v>33</v>
      </c>
      <c r="B40" s="51">
        <f t="shared" si="3"/>
        <v>974.08316999999988</v>
      </c>
      <c r="C40" s="51">
        <f t="shared" si="4"/>
        <v>627.46605999999974</v>
      </c>
      <c r="D40" s="51">
        <f t="shared" si="2"/>
        <v>24.352079249999996</v>
      </c>
      <c r="E40" s="48">
        <f>VLOOKUP(A40,'Annexe 1'!$A$7:$B$109,2,FALSE)</f>
        <v>1287.8161999999998</v>
      </c>
      <c r="F40" s="12"/>
      <c r="G40" s="12"/>
      <c r="H40" s="12"/>
      <c r="I40" s="187"/>
      <c r="J40" s="12"/>
      <c r="K40" s="12"/>
      <c r="L40" s="12"/>
      <c r="M40" s="12"/>
      <c r="N40" s="187"/>
      <c r="O40" s="12"/>
      <c r="P40" s="173"/>
    </row>
    <row r="41" spans="1:16" x14ac:dyDescent="0.2">
      <c r="A41" s="5" t="s">
        <v>34</v>
      </c>
      <c r="B41" s="20">
        <f t="shared" si="3"/>
        <v>1041.09753</v>
      </c>
      <c r="C41" s="20">
        <f t="shared" si="4"/>
        <v>876.37653999999975</v>
      </c>
      <c r="D41" s="20">
        <f t="shared" ref="D41:D72" si="5">B41/40</f>
        <v>26.027438249999999</v>
      </c>
      <c r="E41" s="21">
        <f>VLOOKUP(A41,'Annexe 1'!$A$7:$B$109,2,FALSE)</f>
        <v>1479.2857999999999</v>
      </c>
      <c r="F41" s="12"/>
      <c r="G41" s="12"/>
      <c r="H41" s="12"/>
      <c r="I41" s="187"/>
      <c r="J41" s="12"/>
      <c r="K41" s="12"/>
      <c r="L41" s="12"/>
      <c r="M41" s="12"/>
      <c r="N41" s="187"/>
      <c r="O41" s="12"/>
      <c r="P41" s="173"/>
    </row>
    <row r="42" spans="1:16" x14ac:dyDescent="0.2">
      <c r="A42" s="4" t="s">
        <v>35</v>
      </c>
      <c r="B42" s="51">
        <f t="shared" si="3"/>
        <v>1190.8176424999999</v>
      </c>
      <c r="C42" s="51">
        <f t="shared" si="4"/>
        <v>1432.4798150000001</v>
      </c>
      <c r="D42" s="51">
        <f t="shared" si="5"/>
        <v>29.770441062499998</v>
      </c>
      <c r="E42" s="48">
        <f>VLOOKUP(A42,'Annexe 1'!$A$7:$B$109,2,FALSE)</f>
        <v>1907.05755</v>
      </c>
      <c r="F42" s="12"/>
      <c r="G42" s="12"/>
      <c r="H42" s="12"/>
      <c r="I42" s="187"/>
      <c r="J42" s="12"/>
      <c r="K42" s="12"/>
      <c r="L42" s="12"/>
      <c r="M42" s="12"/>
      <c r="N42" s="187"/>
      <c r="O42" s="12"/>
      <c r="P42" s="173"/>
    </row>
    <row r="43" spans="1:16" x14ac:dyDescent="0.2">
      <c r="A43" s="5" t="s">
        <v>36</v>
      </c>
      <c r="B43" s="20">
        <f t="shared" si="3"/>
        <v>974.08316999999988</v>
      </c>
      <c r="C43" s="20">
        <f t="shared" si="4"/>
        <v>627.46605999999974</v>
      </c>
      <c r="D43" s="20">
        <f t="shared" si="5"/>
        <v>24.352079249999996</v>
      </c>
      <c r="E43" s="21">
        <f>VLOOKUP(A43,'Annexe 1'!$A$7:$B$109,2,FALSE)</f>
        <v>1287.8161999999998</v>
      </c>
      <c r="F43" s="12"/>
      <c r="G43" s="12"/>
      <c r="H43" s="12"/>
      <c r="I43" s="187"/>
      <c r="J43" s="12"/>
      <c r="K43" s="12"/>
      <c r="L43" s="12"/>
      <c r="M43" s="12"/>
      <c r="N43" s="187"/>
      <c r="O43" s="12"/>
      <c r="P43" s="173"/>
    </row>
    <row r="44" spans="1:16" x14ac:dyDescent="0.2">
      <c r="A44" s="4" t="s">
        <v>37</v>
      </c>
      <c r="B44" s="51">
        <f t="shared" si="3"/>
        <v>1467.8700125</v>
      </c>
      <c r="C44" s="51">
        <f t="shared" si="4"/>
        <v>2461.5314749999998</v>
      </c>
      <c r="D44" s="51">
        <f t="shared" si="5"/>
        <v>36.696750312500001</v>
      </c>
      <c r="E44" s="48">
        <f>VLOOKUP(A44,'Annexe 1'!$A$7:$B$109,2,FALSE)</f>
        <v>2698.6357499999999</v>
      </c>
      <c r="F44" s="12"/>
      <c r="G44" s="12"/>
      <c r="H44" s="12"/>
      <c r="I44" s="187"/>
      <c r="J44" s="12"/>
      <c r="K44" s="12"/>
      <c r="L44" s="12"/>
      <c r="M44" s="12"/>
      <c r="N44" s="187"/>
      <c r="O44" s="12"/>
      <c r="P44" s="173"/>
    </row>
    <row r="45" spans="1:16" x14ac:dyDescent="0.2">
      <c r="A45" s="5" t="s">
        <v>38</v>
      </c>
      <c r="B45" s="20">
        <f t="shared" si="3"/>
        <v>958.26743999999985</v>
      </c>
      <c r="C45" s="20">
        <f t="shared" si="4"/>
        <v>568.72191999999995</v>
      </c>
      <c r="D45" s="20">
        <f t="shared" si="5"/>
        <v>23.956685999999998</v>
      </c>
      <c r="E45" s="21">
        <f>VLOOKUP(A45,'Annexe 1'!$A$7:$B$109,2,FALSE)</f>
        <v>1242.6283999999998</v>
      </c>
      <c r="F45" s="12"/>
      <c r="G45" s="12"/>
      <c r="H45" s="12"/>
      <c r="I45" s="187"/>
      <c r="J45" s="12"/>
      <c r="K45" s="12"/>
      <c r="L45" s="12"/>
      <c r="M45" s="12"/>
      <c r="N45" s="187"/>
      <c r="O45" s="12"/>
      <c r="P45" s="173"/>
    </row>
    <row r="46" spans="1:16" x14ac:dyDescent="0.2">
      <c r="A46" s="4" t="s">
        <v>39</v>
      </c>
      <c r="B46" s="51">
        <f t="shared" si="3"/>
        <v>939.49247749999995</v>
      </c>
      <c r="C46" s="51">
        <f t="shared" si="4"/>
        <v>498.9863449999998</v>
      </c>
      <c r="D46" s="51">
        <f t="shared" si="5"/>
        <v>23.487311937499999</v>
      </c>
      <c r="E46" s="48">
        <f>VLOOKUP(A46,'Annexe 1'!$A$7:$B$109,2,FALSE)</f>
        <v>1188.9856499999999</v>
      </c>
      <c r="F46" s="12"/>
      <c r="G46" s="12"/>
      <c r="H46" s="12"/>
      <c r="I46" s="187"/>
      <c r="J46" s="12"/>
      <c r="K46" s="12"/>
      <c r="L46" s="12"/>
      <c r="M46" s="12"/>
      <c r="N46" s="187"/>
      <c r="O46" s="12"/>
      <c r="P46" s="173"/>
    </row>
    <row r="47" spans="1:16" x14ac:dyDescent="0.2">
      <c r="A47" s="5" t="s">
        <v>40</v>
      </c>
      <c r="B47" s="20">
        <f t="shared" si="3"/>
        <v>958.26743999999985</v>
      </c>
      <c r="C47" s="20">
        <f t="shared" si="4"/>
        <v>568.72191999999995</v>
      </c>
      <c r="D47" s="20">
        <f t="shared" si="5"/>
        <v>23.956685999999998</v>
      </c>
      <c r="E47" s="21">
        <f>VLOOKUP(A47,'Annexe 1'!$A$7:$B$109,2,FALSE)</f>
        <v>1242.6283999999998</v>
      </c>
      <c r="F47" s="12"/>
      <c r="G47" s="12"/>
      <c r="H47" s="12"/>
      <c r="I47" s="187"/>
      <c r="J47" s="12"/>
      <c r="K47" s="12"/>
      <c r="L47" s="12"/>
      <c r="M47" s="12"/>
      <c r="N47" s="187"/>
      <c r="O47" s="12"/>
      <c r="P47" s="173"/>
    </row>
    <row r="48" spans="1:16" x14ac:dyDescent="0.2">
      <c r="A48" s="4" t="s">
        <v>41</v>
      </c>
      <c r="B48" s="51">
        <f t="shared" si="3"/>
        <v>939.49247749999995</v>
      </c>
      <c r="C48" s="51">
        <f t="shared" si="4"/>
        <v>498.9863449999998</v>
      </c>
      <c r="D48" s="51">
        <f t="shared" si="5"/>
        <v>23.487311937499999</v>
      </c>
      <c r="E48" s="48">
        <f>VLOOKUP(A48,'Annexe 1'!$A$7:$B$109,2,FALSE)</f>
        <v>1188.9856499999999</v>
      </c>
      <c r="F48" s="12"/>
      <c r="G48" s="12"/>
      <c r="H48" s="12"/>
      <c r="I48" s="187"/>
      <c r="J48" s="12"/>
      <c r="K48" s="12"/>
      <c r="L48" s="12"/>
      <c r="M48" s="12"/>
      <c r="N48" s="187"/>
      <c r="O48" s="12"/>
      <c r="P48" s="173"/>
    </row>
    <row r="49" spans="1:16" x14ac:dyDescent="0.2">
      <c r="A49" s="5" t="s">
        <v>42</v>
      </c>
      <c r="B49" s="20">
        <f t="shared" si="3"/>
        <v>977.72092999999995</v>
      </c>
      <c r="C49" s="20">
        <f t="shared" si="4"/>
        <v>640.97773999999981</v>
      </c>
      <c r="D49" s="20">
        <f t="shared" si="5"/>
        <v>24.44302325</v>
      </c>
      <c r="E49" s="21">
        <f>VLOOKUP(A49,'Annexe 1'!$A$7:$B$109,2,FALSE)</f>
        <v>1298.2097999999999</v>
      </c>
      <c r="F49" s="12"/>
      <c r="G49" s="12"/>
      <c r="H49" s="12"/>
      <c r="I49" s="187"/>
      <c r="J49" s="12"/>
      <c r="K49" s="12"/>
      <c r="L49" s="12"/>
      <c r="M49" s="12"/>
      <c r="N49" s="187"/>
      <c r="O49" s="12"/>
      <c r="P49" s="173"/>
    </row>
    <row r="50" spans="1:16" x14ac:dyDescent="0.2">
      <c r="A50" s="4" t="s">
        <v>43</v>
      </c>
      <c r="B50" s="51">
        <f t="shared" si="3"/>
        <v>978.00868249999996</v>
      </c>
      <c r="C50" s="51">
        <f t="shared" si="4"/>
        <v>642.04653500000018</v>
      </c>
      <c r="D50" s="51">
        <f t="shared" si="5"/>
        <v>24.450217062499998</v>
      </c>
      <c r="E50" s="48">
        <f>VLOOKUP(A50,'Annexe 1'!$A$7:$B$109,2,FALSE)</f>
        <v>1299.0319500000001</v>
      </c>
      <c r="F50" s="12"/>
      <c r="G50" s="12"/>
      <c r="H50" s="12"/>
      <c r="I50" s="187"/>
      <c r="J50" s="12"/>
      <c r="K50" s="12"/>
      <c r="L50" s="12"/>
      <c r="M50" s="12"/>
      <c r="N50" s="187"/>
      <c r="O50" s="12"/>
      <c r="P50" s="173"/>
    </row>
    <row r="51" spans="1:16" x14ac:dyDescent="0.2">
      <c r="A51" s="5" t="s">
        <v>44</v>
      </c>
      <c r="B51" s="20">
        <f t="shared" si="3"/>
        <v>1156.8663999999999</v>
      </c>
      <c r="C51" s="20">
        <f t="shared" si="4"/>
        <v>1306.3751999999995</v>
      </c>
      <c r="D51" s="20">
        <f t="shared" si="5"/>
        <v>28.921659999999996</v>
      </c>
      <c r="E51" s="21">
        <f>VLOOKUP(A51,'Annexe 1'!$A$7:$B$109,2,FALSE)</f>
        <v>1810.0539999999996</v>
      </c>
      <c r="F51" s="12"/>
      <c r="G51" s="12"/>
      <c r="H51" s="12"/>
      <c r="I51" s="187"/>
      <c r="J51" s="12"/>
      <c r="K51" s="12"/>
      <c r="L51" s="12"/>
      <c r="M51" s="12"/>
      <c r="N51" s="187"/>
      <c r="O51" s="12"/>
      <c r="P51" s="173"/>
    </row>
    <row r="52" spans="1:16" x14ac:dyDescent="0.2">
      <c r="A52" s="4" t="s">
        <v>45</v>
      </c>
      <c r="B52" s="51">
        <f t="shared" si="3"/>
        <v>1094.9854025</v>
      </c>
      <c r="C52" s="51">
        <f t="shared" si="4"/>
        <v>1076.5314949999997</v>
      </c>
      <c r="D52" s="51">
        <f t="shared" si="5"/>
        <v>27.374635062499998</v>
      </c>
      <c r="E52" s="48">
        <f>VLOOKUP(A52,'Annexe 1'!$A$7:$B$109,2,FALSE)</f>
        <v>1633.2511499999998</v>
      </c>
      <c r="F52" s="12"/>
      <c r="G52" s="12"/>
      <c r="H52" s="12"/>
      <c r="I52" s="187"/>
      <c r="J52" s="12"/>
      <c r="K52" s="12"/>
      <c r="L52" s="12"/>
      <c r="M52" s="12"/>
      <c r="N52" s="187"/>
      <c r="O52" s="12"/>
      <c r="P52" s="173"/>
    </row>
    <row r="53" spans="1:16" x14ac:dyDescent="0.2">
      <c r="A53" s="5" t="s">
        <v>46</v>
      </c>
      <c r="B53" s="20">
        <f t="shared" si="3"/>
        <v>1190.8176424999999</v>
      </c>
      <c r="C53" s="20">
        <f t="shared" si="4"/>
        <v>1432.4798150000001</v>
      </c>
      <c r="D53" s="20">
        <f t="shared" si="5"/>
        <v>29.770441062499998</v>
      </c>
      <c r="E53" s="21">
        <f>VLOOKUP(A53,'Annexe 1'!$A$7:$B$109,2,FALSE)</f>
        <v>1907.05755</v>
      </c>
      <c r="F53" s="12"/>
      <c r="G53" s="12"/>
      <c r="H53" s="12"/>
      <c r="I53" s="187"/>
      <c r="J53" s="12"/>
      <c r="K53" s="12"/>
      <c r="L53" s="12"/>
      <c r="M53" s="12"/>
      <c r="N53" s="187"/>
      <c r="O53" s="12"/>
      <c r="P53" s="173"/>
    </row>
    <row r="54" spans="1:16" x14ac:dyDescent="0.2">
      <c r="A54" s="4" t="s">
        <v>47</v>
      </c>
      <c r="B54" s="51">
        <f t="shared" si="3"/>
        <v>961.94782999999995</v>
      </c>
      <c r="C54" s="51">
        <f t="shared" si="4"/>
        <v>582.3919400000002</v>
      </c>
      <c r="D54" s="51">
        <f t="shared" si="5"/>
        <v>24.04869575</v>
      </c>
      <c r="E54" s="48">
        <f>VLOOKUP(A54,'Annexe 1'!$A$7:$B$109,2,FALSE)</f>
        <v>1253.1438000000001</v>
      </c>
      <c r="F54" s="12"/>
      <c r="G54" s="12"/>
      <c r="H54" s="12"/>
      <c r="I54" s="187"/>
      <c r="J54" s="12"/>
      <c r="K54" s="12"/>
      <c r="L54" s="12"/>
      <c r="M54" s="12"/>
      <c r="N54" s="187"/>
      <c r="O54" s="12"/>
      <c r="P54" s="173"/>
    </row>
    <row r="55" spans="1:16" x14ac:dyDescent="0.2">
      <c r="A55" s="5" t="s">
        <v>48</v>
      </c>
      <c r="B55" s="20">
        <f t="shared" si="3"/>
        <v>978.09394249999991</v>
      </c>
      <c r="C55" s="20">
        <f t="shared" si="4"/>
        <v>642.36321499999985</v>
      </c>
      <c r="D55" s="20">
        <f t="shared" si="5"/>
        <v>24.452348562499999</v>
      </c>
      <c r="E55" s="21">
        <f>VLOOKUP(A55,'Annexe 1'!$A$7:$B$109,2,FALSE)</f>
        <v>1299.2755499999998</v>
      </c>
      <c r="F55" s="12"/>
      <c r="G55" s="12"/>
      <c r="H55" s="12"/>
      <c r="I55" s="187"/>
      <c r="J55" s="12"/>
      <c r="K55" s="12"/>
      <c r="L55" s="12"/>
      <c r="M55" s="12"/>
      <c r="N55" s="187"/>
      <c r="O55" s="12"/>
      <c r="P55" s="173"/>
    </row>
    <row r="56" spans="1:16" x14ac:dyDescent="0.2">
      <c r="A56" s="4" t="s">
        <v>49</v>
      </c>
      <c r="B56" s="51">
        <f t="shared" si="3"/>
        <v>978.00868249999996</v>
      </c>
      <c r="C56" s="51">
        <f t="shared" si="4"/>
        <v>642.04653500000018</v>
      </c>
      <c r="D56" s="51">
        <f t="shared" si="5"/>
        <v>24.450217062499998</v>
      </c>
      <c r="E56" s="48">
        <f>VLOOKUP(A56,'Annexe 1'!$A$7:$B$109,2,FALSE)</f>
        <v>1299.0319500000001</v>
      </c>
      <c r="F56" s="12"/>
      <c r="G56" s="12"/>
      <c r="H56" s="12"/>
      <c r="I56" s="187"/>
      <c r="J56" s="12"/>
      <c r="K56" s="12"/>
      <c r="L56" s="12"/>
      <c r="M56" s="12"/>
      <c r="N56" s="187"/>
      <c r="O56" s="12"/>
      <c r="P56" s="173"/>
    </row>
    <row r="57" spans="1:16" x14ac:dyDescent="0.2">
      <c r="A57" s="5" t="s">
        <v>50</v>
      </c>
      <c r="B57" s="20">
        <f t="shared" si="3"/>
        <v>978.00868249999996</v>
      </c>
      <c r="C57" s="20">
        <f t="shared" si="4"/>
        <v>642.04653500000018</v>
      </c>
      <c r="D57" s="20">
        <f t="shared" si="5"/>
        <v>24.450217062499998</v>
      </c>
      <c r="E57" s="21">
        <f>VLOOKUP(A57,'Annexe 1'!$A$7:$B$109,2,FALSE)</f>
        <v>1299.0319500000001</v>
      </c>
      <c r="F57" s="12"/>
      <c r="G57" s="12"/>
      <c r="H57" s="12"/>
      <c r="I57" s="187"/>
      <c r="J57" s="12"/>
      <c r="K57" s="12"/>
      <c r="L57" s="12"/>
      <c r="M57" s="12"/>
      <c r="N57" s="187"/>
      <c r="O57" s="12"/>
      <c r="P57" s="173"/>
    </row>
    <row r="58" spans="1:16" x14ac:dyDescent="0.2">
      <c r="A58" s="4" t="s">
        <v>51</v>
      </c>
      <c r="B58" s="51">
        <f t="shared" si="3"/>
        <v>974.08316999999988</v>
      </c>
      <c r="C58" s="51">
        <f t="shared" si="4"/>
        <v>627.46605999999974</v>
      </c>
      <c r="D58" s="51">
        <f t="shared" si="5"/>
        <v>24.352079249999996</v>
      </c>
      <c r="E58" s="48">
        <f>VLOOKUP(A58,'Annexe 1'!$A$7:$B$109,2,FALSE)</f>
        <v>1287.8161999999998</v>
      </c>
      <c r="F58" s="12"/>
      <c r="G58" s="12"/>
      <c r="H58" s="12"/>
      <c r="I58" s="187"/>
      <c r="J58" s="12"/>
      <c r="K58" s="12"/>
      <c r="L58" s="12"/>
      <c r="M58" s="12"/>
      <c r="N58" s="187"/>
      <c r="O58" s="12"/>
      <c r="P58" s="173"/>
    </row>
    <row r="59" spans="1:16" x14ac:dyDescent="0.2">
      <c r="A59" s="5" t="s">
        <v>52</v>
      </c>
      <c r="B59" s="20">
        <f t="shared" si="3"/>
        <v>887.59755749999999</v>
      </c>
      <c r="C59" s="20">
        <f t="shared" si="4"/>
        <v>306.2337849999999</v>
      </c>
      <c r="D59" s="20">
        <f t="shared" si="5"/>
        <v>22.189938937499999</v>
      </c>
      <c r="E59" s="21">
        <f>VLOOKUP(A59,'Annexe 1'!$A$7:$B$109,2,FALSE)</f>
        <v>1040.7144499999999</v>
      </c>
      <c r="F59" s="12"/>
      <c r="G59" s="12"/>
      <c r="H59" s="12"/>
      <c r="I59" s="187"/>
      <c r="J59" s="12"/>
      <c r="K59" s="12"/>
      <c r="L59" s="12"/>
      <c r="M59" s="12"/>
      <c r="N59" s="187"/>
      <c r="O59" s="12"/>
      <c r="P59" s="173"/>
    </row>
    <row r="60" spans="1:16" x14ac:dyDescent="0.2">
      <c r="A60" s="4" t="s">
        <v>53</v>
      </c>
      <c r="B60" s="51">
        <f t="shared" si="3"/>
        <v>895.91395999999986</v>
      </c>
      <c r="C60" s="51">
        <f t="shared" si="4"/>
        <v>337.1232799999998</v>
      </c>
      <c r="D60" s="51">
        <f t="shared" si="5"/>
        <v>22.397848999999997</v>
      </c>
      <c r="E60" s="48">
        <f>VLOOKUP(A60,'Annexe 1'!$A$7:$B$109,2,FALSE)</f>
        <v>1064.4755999999998</v>
      </c>
      <c r="F60" s="12"/>
      <c r="G60" s="12"/>
      <c r="H60" s="12"/>
      <c r="I60" s="187"/>
      <c r="J60" s="12"/>
      <c r="K60" s="12"/>
      <c r="L60" s="12"/>
      <c r="M60" s="12"/>
      <c r="N60" s="187"/>
      <c r="O60" s="12"/>
      <c r="P60" s="173"/>
    </row>
    <row r="61" spans="1:16" x14ac:dyDescent="0.2">
      <c r="A61" s="5" t="s">
        <v>54</v>
      </c>
      <c r="B61" s="20">
        <f t="shared" si="3"/>
        <v>1127.0360575</v>
      </c>
      <c r="C61" s="20">
        <f t="shared" si="4"/>
        <v>1195.5767849999997</v>
      </c>
      <c r="D61" s="20">
        <f t="shared" si="5"/>
        <v>28.175901437499999</v>
      </c>
      <c r="E61" s="21">
        <f>VLOOKUP(A61,'Annexe 1'!$A$7:$B$109,2,FALSE)</f>
        <v>1724.8244499999998</v>
      </c>
      <c r="F61" s="12"/>
      <c r="G61" s="12"/>
      <c r="H61" s="12"/>
      <c r="I61" s="187"/>
      <c r="J61" s="12"/>
      <c r="K61" s="12"/>
      <c r="L61" s="12"/>
      <c r="M61" s="12"/>
      <c r="N61" s="187"/>
      <c r="O61" s="12"/>
      <c r="P61" s="173"/>
    </row>
    <row r="62" spans="1:16" x14ac:dyDescent="0.2">
      <c r="A62" s="4" t="s">
        <v>55</v>
      </c>
      <c r="B62" s="51">
        <f t="shared" si="3"/>
        <v>1058.2561049999999</v>
      </c>
      <c r="C62" s="51">
        <f t="shared" si="4"/>
        <v>940.10838999999987</v>
      </c>
      <c r="D62" s="51">
        <f t="shared" si="5"/>
        <v>26.456402624999999</v>
      </c>
      <c r="E62" s="48">
        <f>VLOOKUP(A62,'Annexe 1'!$A$7:$B$109,2,FALSE)</f>
        <v>1528.3102999999999</v>
      </c>
      <c r="F62" s="12"/>
      <c r="G62" s="12"/>
      <c r="H62" s="12"/>
      <c r="I62" s="187"/>
      <c r="J62" s="12"/>
      <c r="K62" s="12"/>
      <c r="L62" s="12"/>
      <c r="M62" s="12"/>
      <c r="N62" s="187"/>
      <c r="O62" s="12"/>
      <c r="P62" s="173"/>
    </row>
    <row r="63" spans="1:16" x14ac:dyDescent="0.2">
      <c r="A63" s="5" t="s">
        <v>56</v>
      </c>
      <c r="B63" s="20">
        <f t="shared" si="3"/>
        <v>887.59755749999999</v>
      </c>
      <c r="C63" s="20">
        <f t="shared" si="4"/>
        <v>306.2337849999999</v>
      </c>
      <c r="D63" s="20">
        <f t="shared" si="5"/>
        <v>22.189938937499999</v>
      </c>
      <c r="E63" s="21">
        <f>VLOOKUP(A63,'Annexe 1'!$A$7:$B$109,2,FALSE)</f>
        <v>1040.7144499999999</v>
      </c>
      <c r="F63" s="12"/>
      <c r="G63" s="12"/>
      <c r="H63" s="12"/>
      <c r="I63" s="187"/>
      <c r="J63" s="12"/>
      <c r="K63" s="12"/>
      <c r="L63" s="12"/>
      <c r="M63" s="12"/>
      <c r="N63" s="187"/>
      <c r="O63" s="12"/>
      <c r="P63" s="173"/>
    </row>
    <row r="64" spans="1:16" x14ac:dyDescent="0.2">
      <c r="A64" s="4" t="s">
        <v>57</v>
      </c>
      <c r="B64" s="51">
        <f t="shared" si="3"/>
        <v>887.59755749999999</v>
      </c>
      <c r="C64" s="51">
        <f t="shared" si="4"/>
        <v>306.2337849999999</v>
      </c>
      <c r="D64" s="51">
        <f t="shared" si="5"/>
        <v>22.189938937499999</v>
      </c>
      <c r="E64" s="48">
        <f>VLOOKUP(A64,'Annexe 1'!$A$7:$B$109,2,FALSE)</f>
        <v>1040.7144499999999</v>
      </c>
      <c r="F64" s="12"/>
      <c r="G64" s="12"/>
      <c r="H64" s="12"/>
      <c r="I64" s="187"/>
      <c r="J64" s="12"/>
      <c r="K64" s="12"/>
      <c r="L64" s="12"/>
      <c r="M64" s="12"/>
      <c r="N64" s="187"/>
      <c r="O64" s="12"/>
      <c r="P64" s="173"/>
    </row>
    <row r="65" spans="1:16" x14ac:dyDescent="0.2">
      <c r="A65" s="5" t="s">
        <v>58</v>
      </c>
      <c r="B65" s="20">
        <f t="shared" si="3"/>
        <v>1455.4398149999997</v>
      </c>
      <c r="C65" s="20">
        <f t="shared" si="4"/>
        <v>2415.3621700000003</v>
      </c>
      <c r="D65" s="20">
        <f t="shared" si="5"/>
        <v>36.385995374999993</v>
      </c>
      <c r="E65" s="21">
        <f>VLOOKUP(A65,'Annexe 1'!$A$7:$B$109,2,FALSE)</f>
        <v>2663.1208999999999</v>
      </c>
      <c r="F65" s="12"/>
      <c r="G65" s="12"/>
      <c r="H65" s="12"/>
      <c r="I65" s="187"/>
      <c r="J65" s="12"/>
      <c r="K65" s="12"/>
      <c r="L65" s="12"/>
      <c r="M65" s="12"/>
      <c r="N65" s="187"/>
      <c r="O65" s="12"/>
      <c r="P65" s="173"/>
    </row>
    <row r="66" spans="1:16" x14ac:dyDescent="0.2">
      <c r="A66" s="4" t="s">
        <v>59</v>
      </c>
      <c r="B66" s="51">
        <f t="shared" si="3"/>
        <v>1480.6376974999998</v>
      </c>
      <c r="C66" s="51">
        <f t="shared" si="4"/>
        <v>2508.9543049999993</v>
      </c>
      <c r="D66" s="51">
        <f t="shared" si="5"/>
        <v>37.015942437499994</v>
      </c>
      <c r="E66" s="48">
        <f>VLOOKUP(A66,'Annexe 1'!$A$7:$B$109,2,FALSE)</f>
        <v>2735.1148499999995</v>
      </c>
      <c r="F66" s="12"/>
      <c r="G66" s="12"/>
      <c r="H66" s="12"/>
      <c r="I66" s="187"/>
      <c r="J66" s="12"/>
      <c r="K66" s="12"/>
      <c r="L66" s="12"/>
      <c r="M66" s="12"/>
      <c r="N66" s="187"/>
      <c r="O66" s="12"/>
      <c r="P66" s="173"/>
    </row>
    <row r="67" spans="1:16" x14ac:dyDescent="0.2">
      <c r="A67" s="39" t="s">
        <v>60</v>
      </c>
      <c r="B67" s="20">
        <f t="shared" si="3"/>
        <v>1467.8700125</v>
      </c>
      <c r="C67" s="20">
        <f t="shared" si="4"/>
        <v>2461.5314749999998</v>
      </c>
      <c r="D67" s="20">
        <f t="shared" si="5"/>
        <v>36.696750312500001</v>
      </c>
      <c r="E67" s="21">
        <f>VLOOKUP(A67,'Annexe 1'!$A$7:$B$109,2,FALSE)</f>
        <v>2698.6357499999999</v>
      </c>
      <c r="F67" s="12"/>
      <c r="G67" s="12"/>
      <c r="H67" s="12"/>
      <c r="I67" s="187"/>
      <c r="J67" s="12"/>
      <c r="K67" s="12"/>
      <c r="L67" s="12"/>
      <c r="M67" s="12"/>
      <c r="N67" s="187"/>
      <c r="O67" s="12"/>
      <c r="P67" s="173"/>
    </row>
    <row r="68" spans="1:16" x14ac:dyDescent="0.2">
      <c r="A68" s="4" t="s">
        <v>61</v>
      </c>
      <c r="B68" s="51">
        <f t="shared" ref="B68:B99" si="6">$H$3+($H$4*(E68-$H$3))</f>
        <v>880.76965249999989</v>
      </c>
      <c r="C68" s="51">
        <f t="shared" ref="C68:C99" si="7">2*(E68-B68)</f>
        <v>280.87299499999995</v>
      </c>
      <c r="D68" s="51">
        <f t="shared" si="5"/>
        <v>22.019241312499997</v>
      </c>
      <c r="E68" s="48">
        <f>VLOOKUP(A68,'Annexe 1'!$A$7:$B$109,2,FALSE)</f>
        <v>1021.2061499999999</v>
      </c>
      <c r="F68" s="12"/>
      <c r="G68" s="12"/>
      <c r="H68" s="12"/>
      <c r="I68" s="187"/>
      <c r="J68" s="12"/>
      <c r="K68" s="12"/>
      <c r="L68" s="12"/>
      <c r="M68" s="12"/>
      <c r="N68" s="187"/>
      <c r="O68" s="12"/>
      <c r="P68" s="173"/>
    </row>
    <row r="69" spans="1:16" x14ac:dyDescent="0.2">
      <c r="A69" s="5" t="s">
        <v>62</v>
      </c>
      <c r="B69" s="20">
        <f t="shared" si="6"/>
        <v>868.46379249999995</v>
      </c>
      <c r="C69" s="20">
        <f t="shared" si="7"/>
        <v>235.16551499999991</v>
      </c>
      <c r="D69" s="20">
        <f t="shared" si="5"/>
        <v>21.7115948125</v>
      </c>
      <c r="E69" s="21">
        <f>VLOOKUP(A69,'Annexe 1'!$A$7:$B$109,2,FALSE)</f>
        <v>986.04654999999991</v>
      </c>
      <c r="F69" s="12"/>
      <c r="G69" s="12"/>
      <c r="H69" s="12"/>
      <c r="I69" s="187"/>
      <c r="J69" s="12"/>
      <c r="K69" s="12"/>
      <c r="L69" s="12"/>
      <c r="M69" s="12"/>
      <c r="N69" s="187"/>
      <c r="O69" s="12"/>
      <c r="P69" s="173"/>
    </row>
    <row r="70" spans="1:16" x14ac:dyDescent="0.2">
      <c r="A70" s="4" t="s">
        <v>63</v>
      </c>
      <c r="B70" s="51">
        <f t="shared" si="6"/>
        <v>1017.6830024999999</v>
      </c>
      <c r="C70" s="51">
        <f t="shared" si="7"/>
        <v>789.40829499999973</v>
      </c>
      <c r="D70" s="51">
        <f t="shared" si="5"/>
        <v>25.442075062499999</v>
      </c>
      <c r="E70" s="48">
        <f>VLOOKUP(A70,'Annexe 1'!$A$7:$B$109,2,FALSE)</f>
        <v>1412.3871499999998</v>
      </c>
      <c r="F70" s="12"/>
      <c r="G70" s="12"/>
      <c r="H70" s="12"/>
      <c r="I70" s="187"/>
      <c r="J70" s="12"/>
      <c r="K70" s="12"/>
      <c r="L70" s="12"/>
      <c r="M70" s="12"/>
      <c r="N70" s="187"/>
      <c r="O70" s="12"/>
      <c r="P70" s="173"/>
    </row>
    <row r="71" spans="1:16" x14ac:dyDescent="0.2">
      <c r="A71" s="5" t="s">
        <v>64</v>
      </c>
      <c r="B71" s="20">
        <f t="shared" si="6"/>
        <v>1190.8176424999999</v>
      </c>
      <c r="C71" s="20">
        <f t="shared" si="7"/>
        <v>1432.4798150000001</v>
      </c>
      <c r="D71" s="20">
        <f t="shared" si="5"/>
        <v>29.770441062499998</v>
      </c>
      <c r="E71" s="21">
        <f>VLOOKUP(A71,'Annexe 1'!$A$7:$B$109,2,FALSE)</f>
        <v>1907.05755</v>
      </c>
      <c r="F71" s="12"/>
      <c r="G71" s="12"/>
      <c r="H71" s="12"/>
      <c r="I71" s="187"/>
      <c r="J71" s="12"/>
      <c r="K71" s="12"/>
      <c r="L71" s="12"/>
      <c r="M71" s="12"/>
      <c r="N71" s="187"/>
      <c r="O71" s="12"/>
      <c r="P71" s="173"/>
    </row>
    <row r="72" spans="1:16" x14ac:dyDescent="0.2">
      <c r="A72" s="4" t="s">
        <v>65</v>
      </c>
      <c r="B72" s="51">
        <f t="shared" si="6"/>
        <v>834.79674999999997</v>
      </c>
      <c r="C72" s="51">
        <f t="shared" si="7"/>
        <v>110.11649999999986</v>
      </c>
      <c r="D72" s="51">
        <f t="shared" si="5"/>
        <v>20.86991875</v>
      </c>
      <c r="E72" s="48">
        <f>VLOOKUP(A72,'Annexe 1'!$A$7:$B$109,2,FALSE)</f>
        <v>889.8549999999999</v>
      </c>
      <c r="F72" s="12"/>
      <c r="G72" s="12"/>
      <c r="H72" s="12"/>
      <c r="I72" s="187"/>
      <c r="J72" s="12"/>
      <c r="K72" s="12"/>
      <c r="L72" s="12"/>
      <c r="M72" s="12"/>
      <c r="N72" s="187"/>
      <c r="O72" s="12"/>
      <c r="P72" s="173"/>
    </row>
    <row r="73" spans="1:16" x14ac:dyDescent="0.2">
      <c r="A73" s="5" t="s">
        <v>66</v>
      </c>
      <c r="B73" s="20">
        <f t="shared" si="6"/>
        <v>974.08316999999988</v>
      </c>
      <c r="C73" s="20">
        <f t="shared" si="7"/>
        <v>627.46605999999974</v>
      </c>
      <c r="D73" s="20">
        <f t="shared" ref="D73:D104" si="8">B73/40</f>
        <v>24.352079249999996</v>
      </c>
      <c r="E73" s="21">
        <f>VLOOKUP(A73,'Annexe 1'!$A$7:$B$109,2,FALSE)</f>
        <v>1287.8161999999998</v>
      </c>
      <c r="F73" s="12"/>
      <c r="G73" s="12"/>
      <c r="H73" s="12"/>
      <c r="I73" s="187"/>
      <c r="J73" s="12"/>
      <c r="K73" s="12"/>
      <c r="L73" s="12"/>
      <c r="M73" s="12"/>
      <c r="N73" s="187"/>
      <c r="O73" s="12"/>
      <c r="P73" s="173"/>
    </row>
    <row r="74" spans="1:16" x14ac:dyDescent="0.2">
      <c r="A74" s="4" t="s">
        <v>67</v>
      </c>
      <c r="B74" s="51">
        <f t="shared" si="6"/>
        <v>974.08316999999988</v>
      </c>
      <c r="C74" s="51">
        <f t="shared" si="7"/>
        <v>627.46605999999974</v>
      </c>
      <c r="D74" s="51">
        <f t="shared" si="8"/>
        <v>24.352079249999996</v>
      </c>
      <c r="E74" s="48">
        <f>VLOOKUP(A74,'Annexe 1'!$A$7:$B$109,2,FALSE)</f>
        <v>1287.8161999999998</v>
      </c>
      <c r="F74" s="12"/>
      <c r="G74" s="12"/>
      <c r="H74" s="12"/>
      <c r="I74" s="187"/>
      <c r="J74" s="12"/>
      <c r="K74" s="12"/>
      <c r="L74" s="12"/>
      <c r="M74" s="12"/>
      <c r="N74" s="187"/>
      <c r="O74" s="12"/>
      <c r="P74" s="173"/>
    </row>
    <row r="75" spans="1:16" x14ac:dyDescent="0.2">
      <c r="A75" s="5" t="s">
        <v>68</v>
      </c>
      <c r="B75" s="20">
        <f t="shared" si="6"/>
        <v>880.76965249999989</v>
      </c>
      <c r="C75" s="20">
        <f t="shared" si="7"/>
        <v>280.87299499999995</v>
      </c>
      <c r="D75" s="20">
        <f t="shared" si="8"/>
        <v>22.019241312499997</v>
      </c>
      <c r="E75" s="21">
        <f>VLOOKUP(A75,'Annexe 1'!$A$7:$B$109,2,FALSE)</f>
        <v>1021.2061499999999</v>
      </c>
      <c r="F75" s="12"/>
      <c r="G75" s="12"/>
      <c r="H75" s="12"/>
      <c r="I75" s="187"/>
      <c r="J75" s="12"/>
      <c r="K75" s="12"/>
      <c r="L75" s="12"/>
      <c r="M75" s="12"/>
      <c r="N75" s="187"/>
      <c r="O75" s="12"/>
      <c r="P75" s="173"/>
    </row>
    <row r="76" spans="1:16" x14ac:dyDescent="0.2">
      <c r="A76" s="4" t="s">
        <v>69</v>
      </c>
      <c r="B76" s="51">
        <f t="shared" si="6"/>
        <v>868.46379249999995</v>
      </c>
      <c r="C76" s="51">
        <f t="shared" si="7"/>
        <v>235.16551499999991</v>
      </c>
      <c r="D76" s="51">
        <f t="shared" si="8"/>
        <v>21.7115948125</v>
      </c>
      <c r="E76" s="48">
        <f>VLOOKUP(A76,'Annexe 1'!$A$7:$B$109,2,FALSE)</f>
        <v>986.04654999999991</v>
      </c>
      <c r="F76" s="12"/>
      <c r="G76" s="12"/>
      <c r="H76" s="12"/>
      <c r="I76" s="187"/>
      <c r="J76" s="12"/>
      <c r="K76" s="12"/>
      <c r="L76" s="12"/>
      <c r="M76" s="12"/>
      <c r="N76" s="187"/>
      <c r="O76" s="12"/>
      <c r="P76" s="173"/>
    </row>
    <row r="77" spans="1:16" x14ac:dyDescent="0.2">
      <c r="A77" s="5" t="s">
        <v>70</v>
      </c>
      <c r="B77" s="20">
        <f t="shared" si="6"/>
        <v>879.70390249999991</v>
      </c>
      <c r="C77" s="20">
        <f t="shared" si="7"/>
        <v>276.91449499999999</v>
      </c>
      <c r="D77" s="20">
        <f t="shared" si="8"/>
        <v>21.992597562499999</v>
      </c>
      <c r="E77" s="21">
        <f>VLOOKUP(A77,'Annexe 1'!$A$7:$B$109,2,FALSE)</f>
        <v>1018.1611499999999</v>
      </c>
      <c r="F77" s="12"/>
      <c r="G77" s="12"/>
      <c r="H77" s="12"/>
      <c r="I77" s="187"/>
      <c r="J77" s="12"/>
      <c r="K77" s="12"/>
      <c r="L77" s="12"/>
      <c r="M77" s="12"/>
      <c r="N77" s="187"/>
      <c r="O77" s="12"/>
      <c r="P77" s="173"/>
    </row>
    <row r="78" spans="1:16" x14ac:dyDescent="0.2">
      <c r="A78" s="4" t="s">
        <v>71</v>
      </c>
      <c r="B78" s="51">
        <f t="shared" si="6"/>
        <v>942.69683250000003</v>
      </c>
      <c r="C78" s="51">
        <f t="shared" si="7"/>
        <v>510.8882349999999</v>
      </c>
      <c r="D78" s="51">
        <f t="shared" si="8"/>
        <v>23.5674208125</v>
      </c>
      <c r="E78" s="48">
        <f>VLOOKUP(A78,'Annexe 1'!$A$7:$B$109,2,FALSE)</f>
        <v>1198.14095</v>
      </c>
      <c r="F78" s="12"/>
      <c r="G78" s="12"/>
      <c r="H78" s="12"/>
      <c r="I78" s="187"/>
      <c r="J78" s="12"/>
      <c r="K78" s="12"/>
      <c r="L78" s="12"/>
      <c r="M78" s="12"/>
      <c r="N78" s="187"/>
      <c r="O78" s="12"/>
      <c r="P78" s="173"/>
    </row>
    <row r="79" spans="1:16" x14ac:dyDescent="0.2">
      <c r="A79" s="5" t="s">
        <v>72</v>
      </c>
      <c r="B79" s="20">
        <f t="shared" si="6"/>
        <v>896.74524499999995</v>
      </c>
      <c r="C79" s="20">
        <f t="shared" si="7"/>
        <v>340.21091000000001</v>
      </c>
      <c r="D79" s="20">
        <f t="shared" si="8"/>
        <v>22.418631124999997</v>
      </c>
      <c r="E79" s="21">
        <f>VLOOKUP(A79,'Annexe 1'!$A$7:$B$109,2,FALSE)</f>
        <v>1066.8507</v>
      </c>
      <c r="F79" s="12"/>
      <c r="G79" s="12"/>
      <c r="H79" s="12"/>
      <c r="I79" s="187"/>
      <c r="J79" s="12"/>
      <c r="K79" s="12"/>
      <c r="L79" s="12"/>
      <c r="M79" s="12"/>
      <c r="N79" s="187"/>
      <c r="O79" s="12"/>
      <c r="P79" s="173"/>
    </row>
    <row r="80" spans="1:16" x14ac:dyDescent="0.2">
      <c r="A80" s="4" t="s">
        <v>73</v>
      </c>
      <c r="B80" s="51">
        <f t="shared" si="6"/>
        <v>942.69683250000003</v>
      </c>
      <c r="C80" s="51">
        <f t="shared" si="7"/>
        <v>510.8882349999999</v>
      </c>
      <c r="D80" s="51">
        <f t="shared" si="8"/>
        <v>23.5674208125</v>
      </c>
      <c r="E80" s="48">
        <f>VLOOKUP(A80,'Annexe 1'!$A$7:$B$109,2,FALSE)</f>
        <v>1198.14095</v>
      </c>
      <c r="F80" s="12"/>
      <c r="G80" s="12"/>
      <c r="H80" s="12"/>
      <c r="I80" s="187"/>
      <c r="J80" s="12"/>
      <c r="K80" s="12"/>
      <c r="L80" s="12"/>
      <c r="M80" s="12"/>
      <c r="N80" s="187"/>
      <c r="O80" s="12"/>
      <c r="P80" s="173"/>
    </row>
    <row r="81" spans="1:16" x14ac:dyDescent="0.2">
      <c r="A81" s="5" t="s">
        <v>74</v>
      </c>
      <c r="B81" s="20">
        <f t="shared" si="6"/>
        <v>916.20939249999992</v>
      </c>
      <c r="C81" s="20">
        <f t="shared" si="7"/>
        <v>412.50631500000009</v>
      </c>
      <c r="D81" s="20">
        <f t="shared" si="8"/>
        <v>22.905234812499998</v>
      </c>
      <c r="E81" s="21">
        <f>VLOOKUP(A81,'Annexe 1'!$A$7:$B$109,2,FALSE)</f>
        <v>1122.46255</v>
      </c>
      <c r="F81" s="12"/>
      <c r="G81" s="12"/>
      <c r="H81" s="12"/>
      <c r="I81" s="187"/>
      <c r="J81" s="12"/>
      <c r="K81" s="12"/>
      <c r="L81" s="12"/>
      <c r="M81" s="12"/>
      <c r="N81" s="187"/>
      <c r="O81" s="12"/>
      <c r="P81" s="173"/>
    </row>
    <row r="82" spans="1:16" x14ac:dyDescent="0.2">
      <c r="A82" s="4" t="s">
        <v>75</v>
      </c>
      <c r="B82" s="51">
        <f t="shared" si="6"/>
        <v>1253.9562249999999</v>
      </c>
      <c r="C82" s="51">
        <f t="shared" si="7"/>
        <v>1666.9945500000003</v>
      </c>
      <c r="D82" s="51">
        <f t="shared" si="8"/>
        <v>31.348905624999997</v>
      </c>
      <c r="E82" s="48">
        <f>VLOOKUP(A82,'Annexe 1'!$A$7:$B$109,2,FALSE)</f>
        <v>2087.4535000000001</v>
      </c>
      <c r="F82" s="12"/>
      <c r="G82" s="12"/>
      <c r="H82" s="12"/>
      <c r="I82" s="187"/>
      <c r="J82" s="12"/>
      <c r="K82" s="12"/>
      <c r="L82" s="12"/>
      <c r="M82" s="12"/>
      <c r="N82" s="187"/>
      <c r="O82" s="12"/>
      <c r="P82" s="173"/>
    </row>
    <row r="83" spans="1:16" x14ac:dyDescent="0.2">
      <c r="A83" s="5" t="s">
        <v>76</v>
      </c>
      <c r="B83" s="20">
        <f t="shared" si="6"/>
        <v>974.08316999999988</v>
      </c>
      <c r="C83" s="20">
        <f t="shared" si="7"/>
        <v>627.46605999999974</v>
      </c>
      <c r="D83" s="20">
        <f t="shared" si="8"/>
        <v>24.352079249999996</v>
      </c>
      <c r="E83" s="21">
        <f>VLOOKUP(A83,'Annexe 1'!$A$7:$B$109,2,FALSE)</f>
        <v>1287.8161999999998</v>
      </c>
      <c r="F83" s="12"/>
      <c r="G83" s="12"/>
      <c r="H83" s="12"/>
      <c r="I83" s="187"/>
      <c r="J83" s="12"/>
      <c r="K83" s="12"/>
      <c r="L83" s="12"/>
      <c r="M83" s="12"/>
      <c r="N83" s="187"/>
      <c r="O83" s="12"/>
      <c r="P83" s="173"/>
    </row>
    <row r="84" spans="1:16" x14ac:dyDescent="0.2">
      <c r="A84" s="4" t="s">
        <v>77</v>
      </c>
      <c r="B84" s="51">
        <f t="shared" si="6"/>
        <v>897.08628499999986</v>
      </c>
      <c r="C84" s="51">
        <f t="shared" si="7"/>
        <v>341.47762999999986</v>
      </c>
      <c r="D84" s="51">
        <f t="shared" si="8"/>
        <v>22.427157124999997</v>
      </c>
      <c r="E84" s="48">
        <f>VLOOKUP(A84,'Annexe 1'!$A$7:$B$109,2,FALSE)</f>
        <v>1067.8250999999998</v>
      </c>
      <c r="F84" s="12"/>
      <c r="G84" s="12"/>
      <c r="H84" s="12"/>
      <c r="I84" s="187"/>
      <c r="J84" s="12"/>
      <c r="K84" s="12"/>
      <c r="L84" s="12"/>
      <c r="M84" s="12"/>
      <c r="N84" s="187"/>
      <c r="O84" s="12"/>
      <c r="P84" s="173"/>
    </row>
    <row r="85" spans="1:16" x14ac:dyDescent="0.2">
      <c r="A85" s="5" t="s">
        <v>78</v>
      </c>
      <c r="B85" s="20">
        <f t="shared" si="6"/>
        <v>916.20939249999992</v>
      </c>
      <c r="C85" s="20">
        <f t="shared" si="7"/>
        <v>412.50631500000009</v>
      </c>
      <c r="D85" s="20">
        <f t="shared" si="8"/>
        <v>22.905234812499998</v>
      </c>
      <c r="E85" s="21">
        <f>VLOOKUP(A85,'Annexe 1'!$A$7:$B$109,2,FALSE)</f>
        <v>1122.46255</v>
      </c>
      <c r="F85" s="12"/>
      <c r="G85" s="12"/>
      <c r="H85" s="12"/>
      <c r="I85" s="187"/>
      <c r="J85" s="12"/>
      <c r="K85" s="12"/>
      <c r="L85" s="12"/>
      <c r="M85" s="12"/>
      <c r="N85" s="187"/>
      <c r="O85" s="12"/>
      <c r="P85" s="173"/>
    </row>
    <row r="86" spans="1:16" x14ac:dyDescent="0.2">
      <c r="A86" s="4" t="s">
        <v>79</v>
      </c>
      <c r="B86" s="51">
        <f t="shared" si="6"/>
        <v>916.20939249999992</v>
      </c>
      <c r="C86" s="51">
        <f t="shared" si="7"/>
        <v>412.50631500000009</v>
      </c>
      <c r="D86" s="51">
        <f t="shared" si="8"/>
        <v>22.905234812499998</v>
      </c>
      <c r="E86" s="48">
        <f>VLOOKUP(A86,'Annexe 1'!$A$7:$B$109,2,FALSE)</f>
        <v>1122.46255</v>
      </c>
      <c r="F86" s="12"/>
      <c r="G86" s="12"/>
      <c r="H86" s="12"/>
      <c r="I86" s="187"/>
      <c r="J86" s="12"/>
      <c r="K86" s="12"/>
      <c r="L86" s="12"/>
      <c r="M86" s="12"/>
      <c r="N86" s="187"/>
      <c r="O86" s="12"/>
      <c r="P86" s="173"/>
    </row>
    <row r="87" spans="1:16" x14ac:dyDescent="0.2">
      <c r="A87" s="5" t="s">
        <v>80</v>
      </c>
      <c r="B87" s="20">
        <f t="shared" si="6"/>
        <v>960.76484749999986</v>
      </c>
      <c r="C87" s="20">
        <f t="shared" si="7"/>
        <v>577.99800499999992</v>
      </c>
      <c r="D87" s="20">
        <f t="shared" si="8"/>
        <v>24.019121187499998</v>
      </c>
      <c r="E87" s="21">
        <f>VLOOKUP(A87,'Annexe 1'!$A$7:$B$109,2,FALSE)</f>
        <v>1249.7638499999998</v>
      </c>
      <c r="F87" s="12"/>
      <c r="G87" s="12"/>
      <c r="H87" s="12"/>
      <c r="I87" s="187"/>
      <c r="J87" s="12"/>
      <c r="K87" s="12"/>
      <c r="L87" s="12"/>
      <c r="M87" s="12"/>
      <c r="N87" s="187"/>
      <c r="O87" s="12"/>
      <c r="P87" s="173"/>
    </row>
    <row r="88" spans="1:16" x14ac:dyDescent="0.2">
      <c r="A88" s="4" t="s">
        <v>82</v>
      </c>
      <c r="B88" s="51">
        <f t="shared" si="6"/>
        <v>889.92799749999995</v>
      </c>
      <c r="C88" s="51">
        <f t="shared" si="7"/>
        <v>314.88970500000005</v>
      </c>
      <c r="D88" s="51">
        <f t="shared" si="8"/>
        <v>22.248199937499997</v>
      </c>
      <c r="E88" s="48">
        <f>VLOOKUP(A88,'Annexe 1'!$A$7:$B$109,2,FALSE)</f>
        <v>1047.37285</v>
      </c>
      <c r="F88" s="12"/>
      <c r="G88" s="12"/>
      <c r="H88" s="12"/>
      <c r="I88" s="187"/>
      <c r="J88" s="12"/>
      <c r="K88" s="12"/>
      <c r="L88" s="12"/>
      <c r="M88" s="12"/>
      <c r="N88" s="187"/>
      <c r="O88" s="12"/>
      <c r="P88" s="173"/>
    </row>
    <row r="89" spans="1:16" x14ac:dyDescent="0.2">
      <c r="A89" s="5" t="s">
        <v>83</v>
      </c>
      <c r="B89" s="20">
        <f t="shared" si="6"/>
        <v>974.08316999999988</v>
      </c>
      <c r="C89" s="20">
        <f t="shared" si="7"/>
        <v>627.46605999999974</v>
      </c>
      <c r="D89" s="20">
        <f t="shared" si="8"/>
        <v>24.352079249999996</v>
      </c>
      <c r="E89" s="21">
        <f>VLOOKUP(A89,'Annexe 1'!$A$7:$B$109,2,FALSE)</f>
        <v>1287.8161999999998</v>
      </c>
      <c r="F89" s="12"/>
      <c r="G89" s="12"/>
      <c r="H89" s="12"/>
      <c r="I89" s="187"/>
      <c r="J89" s="12"/>
      <c r="K89" s="12"/>
      <c r="L89" s="12"/>
      <c r="M89" s="12"/>
      <c r="N89" s="187"/>
      <c r="O89" s="12"/>
      <c r="P89" s="173"/>
    </row>
    <row r="90" spans="1:16" x14ac:dyDescent="0.2">
      <c r="A90" s="4" t="s">
        <v>84</v>
      </c>
      <c r="B90" s="51">
        <f t="shared" si="6"/>
        <v>1033.1186149999999</v>
      </c>
      <c r="C90" s="51">
        <f t="shared" si="7"/>
        <v>846.74056999999993</v>
      </c>
      <c r="D90" s="51">
        <f t="shared" si="8"/>
        <v>25.827965374999998</v>
      </c>
      <c r="E90" s="48">
        <f>VLOOKUP(A90,'Annexe 1'!$A$7:$B$109,2,FALSE)</f>
        <v>1456.4888999999998</v>
      </c>
      <c r="F90" s="12"/>
      <c r="G90" s="12"/>
      <c r="H90" s="12"/>
      <c r="I90" s="187"/>
      <c r="J90" s="12"/>
      <c r="K90" s="12"/>
      <c r="L90" s="12"/>
      <c r="M90" s="12"/>
      <c r="N90" s="187"/>
      <c r="O90" s="12"/>
      <c r="P90" s="173"/>
    </row>
    <row r="91" spans="1:16" x14ac:dyDescent="0.2">
      <c r="A91" s="5" t="s">
        <v>85</v>
      </c>
      <c r="B91" s="20">
        <f t="shared" si="6"/>
        <v>889.92799749999995</v>
      </c>
      <c r="C91" s="20">
        <f t="shared" si="7"/>
        <v>314.88970500000005</v>
      </c>
      <c r="D91" s="20">
        <f t="shared" si="8"/>
        <v>22.248199937499997</v>
      </c>
      <c r="E91" s="21">
        <f>VLOOKUP(A91,'Annexe 1'!$A$7:$B$109,2,FALSE)</f>
        <v>1047.37285</v>
      </c>
      <c r="F91" s="12"/>
      <c r="G91" s="12"/>
      <c r="H91" s="12"/>
      <c r="I91" s="187"/>
      <c r="J91" s="12"/>
      <c r="K91" s="12"/>
      <c r="L91" s="12"/>
      <c r="M91" s="12"/>
      <c r="N91" s="187"/>
      <c r="O91" s="12"/>
      <c r="P91" s="173"/>
    </row>
    <row r="92" spans="1:16" x14ac:dyDescent="0.2">
      <c r="A92" s="4" t="s">
        <v>86</v>
      </c>
      <c r="B92" s="51">
        <f t="shared" si="6"/>
        <v>889.92799749999995</v>
      </c>
      <c r="C92" s="51">
        <f t="shared" si="7"/>
        <v>314.88970500000005</v>
      </c>
      <c r="D92" s="51">
        <f t="shared" si="8"/>
        <v>22.248199937499997</v>
      </c>
      <c r="E92" s="48">
        <f>VLOOKUP(A92,'Annexe 1'!$A$7:$B$109,2,FALSE)</f>
        <v>1047.37285</v>
      </c>
      <c r="F92" s="12"/>
      <c r="G92" s="12"/>
      <c r="H92" s="12"/>
      <c r="I92" s="187"/>
      <c r="J92" s="12"/>
      <c r="K92" s="12"/>
      <c r="L92" s="12"/>
      <c r="M92" s="12"/>
      <c r="N92" s="187"/>
      <c r="O92" s="12"/>
      <c r="P92" s="173"/>
    </row>
    <row r="93" spans="1:16" x14ac:dyDescent="0.2">
      <c r="A93" s="5" t="s">
        <v>87</v>
      </c>
      <c r="B93" s="20">
        <f t="shared" si="6"/>
        <v>974.08316999999988</v>
      </c>
      <c r="C93" s="20">
        <f t="shared" si="7"/>
        <v>627.46605999999974</v>
      </c>
      <c r="D93" s="20">
        <f t="shared" si="8"/>
        <v>24.352079249999996</v>
      </c>
      <c r="E93" s="21">
        <f>VLOOKUP(A93,'Annexe 1'!$A$7:$B$109,2,FALSE)</f>
        <v>1287.8161999999998</v>
      </c>
      <c r="F93" s="12"/>
      <c r="G93" s="12"/>
      <c r="H93" s="12"/>
      <c r="I93" s="187"/>
      <c r="J93" s="12"/>
      <c r="K93" s="12"/>
      <c r="L93" s="12"/>
      <c r="M93" s="12"/>
      <c r="N93" s="187"/>
      <c r="O93" s="12"/>
      <c r="P93" s="173"/>
    </row>
    <row r="94" spans="1:16" x14ac:dyDescent="0.2">
      <c r="A94" s="4" t="s">
        <v>88</v>
      </c>
      <c r="B94" s="51">
        <f t="shared" si="6"/>
        <v>953.11276249999992</v>
      </c>
      <c r="C94" s="51">
        <f t="shared" si="7"/>
        <v>549.57597499999974</v>
      </c>
      <c r="D94" s="51">
        <f t="shared" si="8"/>
        <v>23.827819062499998</v>
      </c>
      <c r="E94" s="48">
        <f>VLOOKUP(A94,'Annexe 1'!$A$7:$B$109,2,FALSE)</f>
        <v>1227.9007499999998</v>
      </c>
      <c r="F94" s="12"/>
      <c r="G94" s="12"/>
      <c r="H94" s="12"/>
      <c r="I94" s="187"/>
      <c r="J94" s="12"/>
      <c r="K94" s="12"/>
      <c r="L94" s="12"/>
      <c r="M94" s="12"/>
      <c r="N94" s="187"/>
      <c r="O94" s="12"/>
      <c r="P94" s="173"/>
    </row>
    <row r="95" spans="1:16" x14ac:dyDescent="0.2">
      <c r="A95" s="5" t="s">
        <v>89</v>
      </c>
      <c r="B95" s="20">
        <f t="shared" si="6"/>
        <v>851.21640500000001</v>
      </c>
      <c r="C95" s="20">
        <f t="shared" si="7"/>
        <v>171.10378999999989</v>
      </c>
      <c r="D95" s="20">
        <f t="shared" si="8"/>
        <v>21.280410125</v>
      </c>
      <c r="E95" s="21">
        <f>VLOOKUP(A95,'Annexe 1'!$A$7:$B$109,2,FALSE)</f>
        <v>936.76829999999995</v>
      </c>
      <c r="F95" s="12"/>
      <c r="G95" s="12"/>
      <c r="H95" s="12"/>
      <c r="I95" s="187"/>
      <c r="J95" s="12"/>
      <c r="K95" s="12"/>
      <c r="L95" s="12"/>
      <c r="M95" s="12"/>
      <c r="N95" s="187"/>
      <c r="O95" s="12"/>
      <c r="P95" s="173"/>
    </row>
    <row r="96" spans="1:16" x14ac:dyDescent="0.2">
      <c r="A96" s="4" t="s">
        <v>90</v>
      </c>
      <c r="B96" s="51">
        <f t="shared" si="6"/>
        <v>916.20939249999992</v>
      </c>
      <c r="C96" s="51">
        <f t="shared" si="7"/>
        <v>412.50631500000009</v>
      </c>
      <c r="D96" s="51">
        <f t="shared" si="8"/>
        <v>22.905234812499998</v>
      </c>
      <c r="E96" s="48">
        <f>VLOOKUP(A96,'Annexe 1'!$A$7:$B$109,2,FALSE)</f>
        <v>1122.46255</v>
      </c>
      <c r="F96" s="12"/>
      <c r="G96" s="12"/>
      <c r="H96" s="12"/>
      <c r="I96" s="187"/>
      <c r="J96" s="12"/>
      <c r="K96" s="12"/>
      <c r="L96" s="12"/>
      <c r="M96" s="12"/>
      <c r="N96" s="187"/>
      <c r="O96" s="12"/>
      <c r="P96" s="173"/>
    </row>
    <row r="97" spans="1:16" x14ac:dyDescent="0.2">
      <c r="A97" s="5" t="s">
        <v>91</v>
      </c>
      <c r="B97" s="20">
        <f t="shared" si="6"/>
        <v>941.13728499999991</v>
      </c>
      <c r="C97" s="20">
        <f t="shared" si="7"/>
        <v>505.09562999999957</v>
      </c>
      <c r="D97" s="20">
        <f t="shared" si="8"/>
        <v>23.528432124999998</v>
      </c>
      <c r="E97" s="21">
        <f>VLOOKUP(A97,'Annexe 1'!$A$7:$B$109,2,FALSE)</f>
        <v>1193.6850999999997</v>
      </c>
      <c r="F97" s="12"/>
      <c r="G97" s="12"/>
      <c r="H97" s="12"/>
      <c r="I97" s="187"/>
      <c r="J97" s="12"/>
      <c r="K97" s="12"/>
      <c r="L97" s="12"/>
      <c r="M97" s="12"/>
      <c r="N97" s="187"/>
      <c r="O97" s="12"/>
      <c r="P97" s="173"/>
    </row>
    <row r="98" spans="1:16" x14ac:dyDescent="0.2">
      <c r="A98" s="4" t="s">
        <v>92</v>
      </c>
      <c r="B98" s="51">
        <f t="shared" si="6"/>
        <v>911.23234000000002</v>
      </c>
      <c r="C98" s="51">
        <f t="shared" si="7"/>
        <v>394.02012000000013</v>
      </c>
      <c r="D98" s="51">
        <f t="shared" si="8"/>
        <v>22.780808499999999</v>
      </c>
      <c r="E98" s="48">
        <f>VLOOKUP(A98,'Annexe 1'!$A$7:$B$109,2,FALSE)</f>
        <v>1108.2424000000001</v>
      </c>
      <c r="F98" s="12"/>
      <c r="G98" s="12"/>
      <c r="H98" s="12"/>
      <c r="I98" s="187"/>
      <c r="J98" s="12"/>
      <c r="K98" s="12"/>
      <c r="L98" s="12"/>
      <c r="M98" s="12"/>
      <c r="N98" s="187"/>
      <c r="O98" s="12"/>
      <c r="P98" s="173"/>
    </row>
    <row r="99" spans="1:16" x14ac:dyDescent="0.2">
      <c r="A99" s="5" t="s">
        <v>93</v>
      </c>
      <c r="B99" s="20">
        <f t="shared" si="6"/>
        <v>941.13728499999991</v>
      </c>
      <c r="C99" s="20">
        <f t="shared" si="7"/>
        <v>505.09562999999957</v>
      </c>
      <c r="D99" s="20">
        <f t="shared" si="8"/>
        <v>23.528432124999998</v>
      </c>
      <c r="E99" s="21">
        <f>VLOOKUP(A99,'Annexe 1'!$A$7:$B$109,2,FALSE)</f>
        <v>1193.6850999999997</v>
      </c>
      <c r="F99" s="12"/>
      <c r="G99" s="12"/>
      <c r="H99" s="12"/>
      <c r="I99" s="187"/>
      <c r="J99" s="12"/>
      <c r="K99" s="12"/>
      <c r="L99" s="12"/>
      <c r="M99" s="12"/>
      <c r="N99" s="187"/>
      <c r="O99" s="12"/>
      <c r="P99" s="173"/>
    </row>
    <row r="100" spans="1:16" x14ac:dyDescent="0.2">
      <c r="A100" s="4" t="s">
        <v>94</v>
      </c>
      <c r="B100" s="51">
        <f t="shared" ref="B100:B108" si="9">$H$3+($H$4*(E100-$H$3))</f>
        <v>907.55194999999992</v>
      </c>
      <c r="C100" s="51">
        <f t="shared" ref="C100:C108" si="10">2*(E100-B100)</f>
        <v>380.35009999999988</v>
      </c>
      <c r="D100" s="51">
        <f t="shared" si="8"/>
        <v>22.688798749999997</v>
      </c>
      <c r="E100" s="48">
        <f>VLOOKUP(A100,'Annexe 1'!$A$7:$B$109,2,FALSE)</f>
        <v>1097.7269999999999</v>
      </c>
      <c r="F100" s="12"/>
      <c r="G100" s="12"/>
      <c r="H100" s="12"/>
      <c r="I100" s="187"/>
      <c r="J100" s="12"/>
      <c r="K100" s="12"/>
      <c r="L100" s="12"/>
      <c r="M100" s="12"/>
      <c r="N100" s="187"/>
      <c r="O100" s="12"/>
      <c r="P100" s="173"/>
    </row>
    <row r="101" spans="1:16" x14ac:dyDescent="0.2">
      <c r="A101" s="5" t="s">
        <v>95</v>
      </c>
      <c r="B101" s="20">
        <f t="shared" si="9"/>
        <v>889.68287499999997</v>
      </c>
      <c r="C101" s="20">
        <f t="shared" si="10"/>
        <v>313.97924999999987</v>
      </c>
      <c r="D101" s="20">
        <f t="shared" si="8"/>
        <v>22.242071875000001</v>
      </c>
      <c r="E101" s="21">
        <f>VLOOKUP(A101,'Annexe 1'!$A$7:$B$109,2,FALSE)</f>
        <v>1046.6724999999999</v>
      </c>
      <c r="F101" s="12"/>
      <c r="G101" s="12"/>
      <c r="H101" s="12"/>
      <c r="I101" s="187"/>
      <c r="J101" s="12"/>
      <c r="K101" s="12"/>
      <c r="L101" s="12"/>
      <c r="M101" s="12"/>
      <c r="N101" s="187"/>
      <c r="O101" s="12"/>
      <c r="P101" s="173"/>
    </row>
    <row r="102" spans="1:16" x14ac:dyDescent="0.2">
      <c r="A102" s="4" t="s">
        <v>96</v>
      </c>
      <c r="B102" s="51">
        <f t="shared" si="9"/>
        <v>907.55194999999992</v>
      </c>
      <c r="C102" s="51">
        <f t="shared" si="10"/>
        <v>380.35009999999988</v>
      </c>
      <c r="D102" s="51">
        <f t="shared" si="8"/>
        <v>22.688798749999997</v>
      </c>
      <c r="E102" s="48">
        <f>VLOOKUP(A102,'Annexe 1'!$A$7:$B$109,2,FALSE)</f>
        <v>1097.7269999999999</v>
      </c>
      <c r="F102" s="12"/>
      <c r="G102" s="12"/>
      <c r="H102" s="12"/>
      <c r="I102" s="187"/>
      <c r="J102" s="12"/>
      <c r="K102" s="12"/>
      <c r="L102" s="12"/>
      <c r="M102" s="12"/>
      <c r="N102" s="187"/>
      <c r="O102" s="12"/>
      <c r="P102" s="173"/>
    </row>
    <row r="103" spans="1:16" x14ac:dyDescent="0.2">
      <c r="A103" s="5" t="s">
        <v>97</v>
      </c>
      <c r="B103" s="20">
        <f t="shared" si="9"/>
        <v>889.68287499999997</v>
      </c>
      <c r="C103" s="20">
        <f t="shared" si="10"/>
        <v>313.97924999999987</v>
      </c>
      <c r="D103" s="20">
        <f t="shared" si="8"/>
        <v>22.242071875000001</v>
      </c>
      <c r="E103" s="21">
        <f>VLOOKUP(A103,'Annexe 1'!$A$7:$B$109,2,FALSE)</f>
        <v>1046.6724999999999</v>
      </c>
      <c r="F103" s="12"/>
      <c r="G103" s="12"/>
      <c r="H103" s="12"/>
      <c r="I103" s="187"/>
      <c r="J103" s="12"/>
      <c r="K103" s="12"/>
      <c r="L103" s="12"/>
      <c r="M103" s="12"/>
      <c r="N103" s="187"/>
      <c r="O103" s="12"/>
      <c r="P103" s="173"/>
    </row>
    <row r="104" spans="1:16" x14ac:dyDescent="0.2">
      <c r="A104" s="4" t="s">
        <v>98</v>
      </c>
      <c r="B104" s="51">
        <f t="shared" si="9"/>
        <v>916.20939249999992</v>
      </c>
      <c r="C104" s="51">
        <f t="shared" si="10"/>
        <v>412.50631500000009</v>
      </c>
      <c r="D104" s="51">
        <f t="shared" si="8"/>
        <v>22.905234812499998</v>
      </c>
      <c r="E104" s="48">
        <f>VLOOKUP(A104,'Annexe 1'!$A$7:$B$109,2,FALSE)</f>
        <v>1122.46255</v>
      </c>
      <c r="F104" s="12"/>
      <c r="G104" s="12"/>
      <c r="H104" s="12"/>
      <c r="I104" s="187"/>
      <c r="J104" s="12"/>
      <c r="K104" s="12"/>
      <c r="L104" s="12"/>
      <c r="M104" s="12"/>
      <c r="N104" s="187"/>
      <c r="O104" s="12"/>
      <c r="P104" s="173"/>
    </row>
    <row r="105" spans="1:16" x14ac:dyDescent="0.2">
      <c r="A105" s="5" t="s">
        <v>99</v>
      </c>
      <c r="B105" s="20">
        <f t="shared" si="9"/>
        <v>1190.8176424999999</v>
      </c>
      <c r="C105" s="20">
        <f t="shared" si="10"/>
        <v>1432.4798150000001</v>
      </c>
      <c r="D105" s="20">
        <f t="shared" ref="D105:D110" si="11">B105/40</f>
        <v>29.770441062499998</v>
      </c>
      <c r="E105" s="21">
        <f>VLOOKUP(A105,'Annexe 1'!$A$7:$B$109,2,FALSE)</f>
        <v>1907.05755</v>
      </c>
      <c r="F105" s="12"/>
      <c r="G105" s="12"/>
      <c r="H105" s="12"/>
      <c r="I105" s="187"/>
      <c r="J105" s="12"/>
      <c r="K105" s="12"/>
      <c r="L105" s="12"/>
      <c r="M105" s="12"/>
      <c r="N105" s="187"/>
      <c r="O105" s="12"/>
      <c r="P105" s="173"/>
    </row>
    <row r="106" spans="1:16" x14ac:dyDescent="0.2">
      <c r="A106" s="4" t="s">
        <v>100</v>
      </c>
      <c r="B106" s="51">
        <f t="shared" si="9"/>
        <v>834.79674999999997</v>
      </c>
      <c r="C106" s="51">
        <f t="shared" si="10"/>
        <v>110.11649999999986</v>
      </c>
      <c r="D106" s="51">
        <f t="shared" si="11"/>
        <v>20.86991875</v>
      </c>
      <c r="E106" s="48">
        <f>VLOOKUP(A106,'Annexe 1'!$A$7:$B$109,2,FALSE)</f>
        <v>889.8549999999999</v>
      </c>
      <c r="F106" s="12"/>
      <c r="G106" s="12"/>
      <c r="H106" s="12"/>
      <c r="I106" s="187"/>
      <c r="J106" s="12"/>
      <c r="K106" s="12"/>
      <c r="L106" s="12"/>
      <c r="M106" s="12"/>
      <c r="N106" s="187"/>
      <c r="O106" s="12"/>
      <c r="P106" s="173"/>
    </row>
    <row r="107" spans="1:16" x14ac:dyDescent="0.2">
      <c r="A107" s="5" t="s">
        <v>101</v>
      </c>
      <c r="B107" s="20">
        <f t="shared" si="9"/>
        <v>992.89365750000002</v>
      </c>
      <c r="C107" s="20">
        <f t="shared" si="10"/>
        <v>697.33358499999986</v>
      </c>
      <c r="D107" s="20">
        <f t="shared" si="11"/>
        <v>24.8223414375</v>
      </c>
      <c r="E107" s="21">
        <f>VLOOKUP(A107,'Annexe 1'!$A$7:$B$109,2,FALSE)</f>
        <v>1341.5604499999999</v>
      </c>
      <c r="F107" s="12"/>
      <c r="G107" s="12"/>
      <c r="H107" s="12"/>
      <c r="I107" s="187"/>
      <c r="J107" s="12"/>
      <c r="K107" s="12"/>
      <c r="L107" s="12"/>
      <c r="M107" s="12"/>
      <c r="N107" s="187"/>
      <c r="O107" s="12"/>
      <c r="P107" s="173"/>
    </row>
    <row r="108" spans="1:16" x14ac:dyDescent="0.2">
      <c r="A108" s="4" t="s">
        <v>102</v>
      </c>
      <c r="B108" s="51">
        <f t="shared" si="9"/>
        <v>1480.6376974999998</v>
      </c>
      <c r="C108" s="51">
        <f t="shared" si="10"/>
        <v>2508.9543049999993</v>
      </c>
      <c r="D108" s="51">
        <f t="shared" si="11"/>
        <v>37.015942437499994</v>
      </c>
      <c r="E108" s="48">
        <f>VLOOKUP(A108,'Annexe 1'!$A$7:$B$109,2,FALSE)</f>
        <v>2735.1148499999995</v>
      </c>
      <c r="F108" s="12"/>
      <c r="G108" s="12"/>
      <c r="H108" s="12"/>
      <c r="I108" s="187"/>
      <c r="J108" s="12"/>
      <c r="K108" s="12"/>
      <c r="L108" s="12"/>
      <c r="M108" s="12"/>
      <c r="N108" s="187"/>
      <c r="O108" s="12"/>
      <c r="P108" s="173"/>
    </row>
    <row r="109" spans="1:16" x14ac:dyDescent="0.2">
      <c r="A109" s="5" t="s">
        <v>103</v>
      </c>
      <c r="B109" s="20">
        <f>E109</f>
        <v>511.73704999999995</v>
      </c>
      <c r="C109" s="20" t="s">
        <v>116</v>
      </c>
      <c r="D109" s="20">
        <f t="shared" si="11"/>
        <v>12.79342625</v>
      </c>
      <c r="E109" s="21">
        <f>VLOOKUP(A109,'Annexe 1'!$A$7:$B$109,2,FALSE)</f>
        <v>511.73704999999995</v>
      </c>
      <c r="F109" s="12"/>
      <c r="G109" s="12"/>
      <c r="H109" s="12"/>
      <c r="I109" s="187"/>
      <c r="J109" s="12"/>
      <c r="K109" s="12"/>
      <c r="L109" s="12"/>
      <c r="M109" s="12"/>
      <c r="N109" s="187"/>
      <c r="O109" s="12"/>
      <c r="P109" s="173"/>
    </row>
    <row r="110" spans="1:16" ht="17" thickBot="1" x14ac:dyDescent="0.25">
      <c r="A110" s="7" t="s">
        <v>104</v>
      </c>
      <c r="B110" s="52">
        <f>$H$3+($H$4*(E110-$H$3))</f>
        <v>887.59755749999999</v>
      </c>
      <c r="C110" s="52">
        <f>2*(E110-B110)</f>
        <v>306.2337849999999</v>
      </c>
      <c r="D110" s="52">
        <f t="shared" si="11"/>
        <v>22.189938937499999</v>
      </c>
      <c r="E110" s="49">
        <f>VLOOKUP(A110,'Annexe 1'!$A$7:$B$109,2,FALSE)</f>
        <v>1040.7144499999999</v>
      </c>
      <c r="F110" s="12"/>
      <c r="G110" s="12"/>
      <c r="H110" s="12"/>
      <c r="I110" s="187"/>
      <c r="J110" s="12"/>
      <c r="K110" s="12"/>
      <c r="L110" s="12"/>
      <c r="M110" s="12"/>
      <c r="N110" s="187"/>
      <c r="O110" s="12"/>
      <c r="P110" s="173"/>
    </row>
    <row r="111" spans="1:16" x14ac:dyDescent="0.2">
      <c r="A111" s="1"/>
      <c r="B111" s="1"/>
      <c r="C111" s="1"/>
      <c r="D111" s="1"/>
      <c r="E111" s="1"/>
      <c r="H111" s="188"/>
      <c r="I111" s="189"/>
      <c r="M111" s="188"/>
      <c r="N111" s="189"/>
    </row>
    <row r="112" spans="1:16" x14ac:dyDescent="0.2">
      <c r="A112" s="1"/>
      <c r="B112" s="1"/>
      <c r="C112" s="79"/>
      <c r="D112" s="1"/>
      <c r="E112" s="1"/>
      <c r="H112" s="188"/>
      <c r="I112" s="189"/>
      <c r="M112" s="188"/>
      <c r="N112" s="189"/>
    </row>
    <row r="113" spans="1:5" x14ac:dyDescent="0.2">
      <c r="A113" s="47" t="s">
        <v>105</v>
      </c>
      <c r="B113" s="12">
        <v>18.190000000000001</v>
      </c>
      <c r="C113" s="171"/>
      <c r="D113" s="1"/>
      <c r="E113" s="1"/>
    </row>
    <row r="114" spans="1:5" x14ac:dyDescent="0.2">
      <c r="A114" s="47" t="s">
        <v>106</v>
      </c>
      <c r="B114" s="12">
        <v>7.39</v>
      </c>
      <c r="C114" s="171"/>
      <c r="D114" s="1"/>
      <c r="E114" s="1"/>
    </row>
    <row r="115" spans="1:5" x14ac:dyDescent="0.2">
      <c r="A115" s="8"/>
      <c r="B115" s="8"/>
      <c r="C115" s="9"/>
      <c r="D115" s="1"/>
      <c r="E115" s="1"/>
    </row>
    <row r="116" spans="1:5" ht="67" customHeight="1" x14ac:dyDescent="0.2">
      <c r="A116" s="235" t="s">
        <v>117</v>
      </c>
      <c r="B116" s="235"/>
      <c r="C116" s="235"/>
      <c r="D116" s="235"/>
      <c r="E116" s="235"/>
    </row>
    <row r="118" spans="1:5" ht="31" customHeight="1" x14ac:dyDescent="0.2">
      <c r="A118" s="245" t="s">
        <v>214</v>
      </c>
      <c r="B118" s="245"/>
      <c r="C118" s="245"/>
      <c r="D118" s="245"/>
      <c r="E118" s="245"/>
    </row>
  </sheetData>
  <autoFilter ref="A7:E110" xr:uid="{60B5C926-9F4F-1C4F-9F78-0FF84BCC2E4B}"/>
  <mergeCells count="3">
    <mergeCell ref="A1:E1"/>
    <mergeCell ref="A116:E116"/>
    <mergeCell ref="A118:E118"/>
  </mergeCells>
  <conditionalFormatting sqref="I8:I110">
    <cfRule type="colorScale" priority="2">
      <colorScale>
        <cfvo type="min"/>
        <cfvo type="percentile" val="50"/>
        <cfvo type="max"/>
        <color rgb="FFF8696B"/>
        <color rgb="FFFFEB84"/>
        <color rgb="FF63BE7B"/>
      </colorScale>
    </cfRule>
  </conditionalFormatting>
  <conditionalFormatting sqref="N8:N110">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horizontalDpi="0" verticalDpi="0"/>
  <headerFooter>
    <oddHeader>&amp;C&amp;"Calibri (Corps),Normal"&amp;10Convention collective nationale de la Production cinématographique (IDCC 3097)</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96206-446F-C44E-845F-F5C88D43523A}">
  <sheetPr>
    <tabColor theme="7"/>
  </sheetPr>
  <dimension ref="A1:G102"/>
  <sheetViews>
    <sheetView zoomScaleNormal="100" workbookViewId="0">
      <selection activeCell="A3" sqref="A3"/>
    </sheetView>
  </sheetViews>
  <sheetFormatPr baseColWidth="10" defaultRowHeight="16" x14ac:dyDescent="0.2"/>
  <cols>
    <col min="1" max="1" width="42.83203125" style="40" customWidth="1"/>
    <col min="2" max="7" width="16" style="40" customWidth="1"/>
    <col min="8" max="16384" width="10.83203125" style="40"/>
  </cols>
  <sheetData>
    <row r="1" spans="1:7" ht="50" customHeight="1" x14ac:dyDescent="0.2">
      <c r="A1" s="251" t="s">
        <v>228</v>
      </c>
      <c r="B1" s="251"/>
      <c r="C1" s="251"/>
      <c r="D1" s="251"/>
      <c r="E1" s="251"/>
      <c r="F1" s="251"/>
      <c r="G1" s="251"/>
    </row>
    <row r="2" spans="1:7" ht="16" customHeight="1" x14ac:dyDescent="0.2">
      <c r="A2" s="2"/>
      <c r="B2" s="42"/>
      <c r="C2" s="42"/>
      <c r="D2" s="42"/>
      <c r="E2" s="42"/>
      <c r="F2" s="42"/>
      <c r="G2" s="42"/>
    </row>
    <row r="3" spans="1:7" ht="16" customHeight="1" x14ac:dyDescent="0.2">
      <c r="A3" s="11" t="s">
        <v>271</v>
      </c>
      <c r="B3" s="42"/>
      <c r="C3" s="42"/>
      <c r="D3" s="42"/>
      <c r="E3" s="42"/>
      <c r="F3" s="42"/>
      <c r="G3" s="42"/>
    </row>
    <row r="4" spans="1:7" ht="32" customHeight="1" x14ac:dyDescent="0.2">
      <c r="A4" s="250" t="s">
        <v>115</v>
      </c>
      <c r="B4" s="250"/>
      <c r="C4" s="250"/>
      <c r="D4" s="250"/>
      <c r="E4" s="250"/>
      <c r="F4" s="250"/>
      <c r="G4" s="250"/>
    </row>
    <row r="5" spans="1:7" ht="17" thickBot="1" x14ac:dyDescent="0.25">
      <c r="A5" s="65"/>
      <c r="B5" s="11"/>
      <c r="C5" s="11"/>
      <c r="D5" s="11"/>
      <c r="E5" s="64"/>
      <c r="F5" s="64"/>
      <c r="G5" s="64"/>
    </row>
    <row r="6" spans="1:7" ht="30" customHeight="1" x14ac:dyDescent="0.2">
      <c r="A6" s="246" t="s">
        <v>111</v>
      </c>
      <c r="B6" s="247"/>
      <c r="C6" s="247"/>
      <c r="D6" s="247"/>
      <c r="E6" s="247"/>
      <c r="F6" s="247"/>
      <c r="G6" s="252"/>
    </row>
    <row r="7" spans="1:7" ht="45" x14ac:dyDescent="0.2">
      <c r="A7" s="15" t="s">
        <v>2</v>
      </c>
      <c r="B7" s="16" t="s">
        <v>113</v>
      </c>
      <c r="C7" s="16" t="s">
        <v>114</v>
      </c>
      <c r="D7" s="17" t="s">
        <v>208</v>
      </c>
      <c r="E7" s="62" t="s">
        <v>210</v>
      </c>
      <c r="F7" s="62" t="s">
        <v>209</v>
      </c>
      <c r="G7" s="132" t="s">
        <v>211</v>
      </c>
    </row>
    <row r="8" spans="1:7" x14ac:dyDescent="0.2">
      <c r="A8" s="63" t="s">
        <v>4</v>
      </c>
      <c r="B8" s="66">
        <v>43</v>
      </c>
      <c r="C8" s="66">
        <v>46</v>
      </c>
      <c r="D8" s="6">
        <f>F8*35+F8*1.25*8</f>
        <v>1130.038155</v>
      </c>
      <c r="E8" s="6">
        <f t="shared" ref="E8:E14" si="0">2*(G8-D8)</f>
        <v>832.9077900000002</v>
      </c>
      <c r="F8" s="6">
        <f>VLOOKUP(A8,'Annexe 3'!$A$8:$E$110,4,FALSE)</f>
        <v>25.111958999999999</v>
      </c>
      <c r="G8" s="55">
        <f>VLOOKUP(A8,'Annexe 2'!A8:E50,4,FALSE)</f>
        <v>1546.4920500000001</v>
      </c>
    </row>
    <row r="9" spans="1:7" x14ac:dyDescent="0.2">
      <c r="A9" s="67" t="s">
        <v>7</v>
      </c>
      <c r="B9" s="68">
        <v>43</v>
      </c>
      <c r="C9" s="68">
        <v>46</v>
      </c>
      <c r="D9" s="69">
        <f>F9*35+F9*1.25*8</f>
        <v>1117.0053646875001</v>
      </c>
      <c r="E9" s="69">
        <f t="shared" si="0"/>
        <v>784.5002831249999</v>
      </c>
      <c r="F9" s="69">
        <f>VLOOKUP(A9,'Annexe 3'!$A$8:$E$110,4,FALSE)</f>
        <v>24.8223414375</v>
      </c>
      <c r="G9" s="133">
        <f>VLOOKUP(A9,'Annexe 2'!A9:E51,4,FALSE)</f>
        <v>1509.2555062500001</v>
      </c>
    </row>
    <row r="10" spans="1:7" x14ac:dyDescent="0.2">
      <c r="A10" s="161" t="s">
        <v>213</v>
      </c>
      <c r="B10" s="162">
        <v>42</v>
      </c>
      <c r="C10" s="162">
        <v>45</v>
      </c>
      <c r="D10" s="163">
        <f>F10*35+F10*1.25*7</f>
        <v>1052.9425183593748</v>
      </c>
      <c r="E10" s="163">
        <f t="shared" si="0"/>
        <v>640.00747890625007</v>
      </c>
      <c r="F10" s="163">
        <f>VLOOKUP(A10,'Annexe 3'!$A$8:$E$110,4,FALSE)</f>
        <v>24.067257562499996</v>
      </c>
      <c r="G10" s="164">
        <f>VLOOKUP(A10,'Annexe 2'!A10:E63,4,FALSE)</f>
        <v>1372.9462578124999</v>
      </c>
    </row>
    <row r="11" spans="1:7" x14ac:dyDescent="0.2">
      <c r="A11" s="167" t="s">
        <v>8</v>
      </c>
      <c r="B11" s="168">
        <v>43</v>
      </c>
      <c r="C11" s="168">
        <v>46</v>
      </c>
      <c r="D11" s="69">
        <f>F11*35+F11*1.25*8</f>
        <v>1162.2584418749998</v>
      </c>
      <c r="E11" s="69">
        <f t="shared" si="0"/>
        <v>952.58314125000015</v>
      </c>
      <c r="F11" s="69">
        <f>VLOOKUP(A11,'Annexe 3'!$A$8:$E$110,4,FALSE)</f>
        <v>25.827965374999998</v>
      </c>
      <c r="G11" s="133">
        <f>VLOOKUP(A11,'Annexe 2'!A11:E52,4,FALSE)</f>
        <v>1638.5500124999999</v>
      </c>
    </row>
    <row r="12" spans="1:7" x14ac:dyDescent="0.2">
      <c r="A12" s="70" t="s">
        <v>11</v>
      </c>
      <c r="B12" s="71">
        <v>43</v>
      </c>
      <c r="C12" s="71">
        <v>46</v>
      </c>
      <c r="D12" s="6">
        <f>F12*35+F12*1.25*8</f>
        <v>1001.1689971874999</v>
      </c>
      <c r="E12" s="6">
        <f t="shared" si="0"/>
        <v>354.250918125</v>
      </c>
      <c r="F12" s="6">
        <f>VLOOKUP(A12,'Annexe 3'!$A$8:$E$110,4,FALSE)</f>
        <v>22.248199937499997</v>
      </c>
      <c r="G12" s="55">
        <f>VLOOKUP(A12,'Annexe 2'!A12:E53,4,FALSE)</f>
        <v>1178.2944562499999</v>
      </c>
    </row>
    <row r="13" spans="1:7" x14ac:dyDescent="0.2">
      <c r="A13" s="72" t="s">
        <v>212</v>
      </c>
      <c r="B13" s="73">
        <v>42</v>
      </c>
      <c r="C13" s="73">
        <v>45</v>
      </c>
      <c r="D13" s="69">
        <f>F13*35+F13*1.25*7</f>
        <v>931.01859375000004</v>
      </c>
      <c r="E13" s="69">
        <f t="shared" si="0"/>
        <v>187.14718749999975</v>
      </c>
      <c r="F13" s="69">
        <f>VLOOKUP(A13,'Annexe 3'!$A$8:$E$110,4,FALSE)</f>
        <v>21.280425000000001</v>
      </c>
      <c r="G13" s="133">
        <f>VLOOKUP(A13,'Annexe 2'!A13:E53,4,FALSE)</f>
        <v>1024.5921874999999</v>
      </c>
    </row>
    <row r="14" spans="1:7" x14ac:dyDescent="0.2">
      <c r="A14" s="70" t="s">
        <v>12</v>
      </c>
      <c r="B14" s="71">
        <v>43</v>
      </c>
      <c r="C14" s="71">
        <v>46</v>
      </c>
      <c r="D14" s="6">
        <f>F14*35+F14*1.25*8</f>
        <v>1001.1689971874999</v>
      </c>
      <c r="E14" s="6">
        <f t="shared" si="0"/>
        <v>354.250918125</v>
      </c>
      <c r="F14" s="6">
        <f>VLOOKUP(A14,'Annexe 3'!$A$8:$E$110,4,FALSE)</f>
        <v>22.248199937499997</v>
      </c>
      <c r="G14" s="55">
        <f>VLOOKUP(A14,'Annexe 2'!A14:E54,4,FALSE)</f>
        <v>1178.2944562499999</v>
      </c>
    </row>
    <row r="15" spans="1:7" x14ac:dyDescent="0.2">
      <c r="A15" s="72" t="s">
        <v>13</v>
      </c>
      <c r="B15" s="73">
        <v>42</v>
      </c>
      <c r="C15" s="73">
        <v>45</v>
      </c>
      <c r="D15" s="69">
        <f>G15</f>
        <v>559.71239843750004</v>
      </c>
      <c r="E15" s="69" t="s">
        <v>116</v>
      </c>
      <c r="F15" s="69">
        <f>VLOOKUP(A15,'Annexe 3'!$A$8:$E$110,4,FALSE)</f>
        <v>12.79342625</v>
      </c>
      <c r="G15" s="133">
        <f>VLOOKUP(A15,'Annexe 2'!A15:E55,4,FALSE)</f>
        <v>559.71239843750004</v>
      </c>
    </row>
    <row r="16" spans="1:7" x14ac:dyDescent="0.2">
      <c r="A16" s="70" t="s">
        <v>14</v>
      </c>
      <c r="B16" s="71">
        <v>42</v>
      </c>
      <c r="C16" s="71">
        <v>45</v>
      </c>
      <c r="D16" s="6">
        <f>F16*35+F16*1.25*7</f>
        <v>1050.8365519531249</v>
      </c>
      <c r="E16" s="6">
        <f>2*(G16-D16)</f>
        <v>632.18531796875004</v>
      </c>
      <c r="F16" s="6">
        <f>VLOOKUP(A16,'Annexe 3'!$A$8:$E$110,4,FALSE)</f>
        <v>24.019121187499998</v>
      </c>
      <c r="G16" s="55">
        <f>VLOOKUP(A16,'Annexe 2'!A16:E57,4,FALSE)</f>
        <v>1366.9292109374999</v>
      </c>
    </row>
    <row r="17" spans="1:7" x14ac:dyDescent="0.2">
      <c r="A17" s="72" t="s">
        <v>15</v>
      </c>
      <c r="B17" s="73">
        <v>43</v>
      </c>
      <c r="C17" s="73">
        <v>46</v>
      </c>
      <c r="D17" s="69">
        <f>F17*35+F17*1.25*8</f>
        <v>1080.8604534374999</v>
      </c>
      <c r="E17" s="69">
        <f>2*(G17-D17)</f>
        <v>650.24775562499963</v>
      </c>
      <c r="F17" s="69">
        <f>VLOOKUP(A17,'Annexe 3'!$A$8:$E$110,4,FALSE)</f>
        <v>24.019121187499998</v>
      </c>
      <c r="G17" s="133">
        <f>VLOOKUP(A17,'Annexe 2'!A17:E58,4,FALSE)</f>
        <v>1405.9843312499997</v>
      </c>
    </row>
    <row r="18" spans="1:7" x14ac:dyDescent="0.2">
      <c r="A18" s="70" t="s">
        <v>17</v>
      </c>
      <c r="B18" s="71">
        <v>43</v>
      </c>
      <c r="C18" s="71">
        <v>46</v>
      </c>
      <c r="D18" s="6">
        <f>F18*35+F18*1.25*8</f>
        <v>1117.0053646875001</v>
      </c>
      <c r="E18" s="6">
        <f>2*(G18-D18)</f>
        <v>784.5002831249999</v>
      </c>
      <c r="F18" s="6">
        <f>VLOOKUP(A18,'Annexe 3'!$A$8:$E$110,4,FALSE)</f>
        <v>24.8223414375</v>
      </c>
      <c r="G18" s="55">
        <f>VLOOKUP(A18,'Annexe 2'!A18:E60,4,FALSE)</f>
        <v>1509.2555062500001</v>
      </c>
    </row>
    <row r="19" spans="1:7" x14ac:dyDescent="0.2">
      <c r="A19" s="72" t="s">
        <v>19</v>
      </c>
      <c r="B19" s="73">
        <v>43</v>
      </c>
      <c r="C19" s="73">
        <v>46</v>
      </c>
      <c r="D19" s="69">
        <f>G19</f>
        <v>575.70418124999992</v>
      </c>
      <c r="E19" s="69" t="s">
        <v>116</v>
      </c>
      <c r="F19" s="69">
        <f>VLOOKUP(A19,'Annexe 3'!$A$8:$E$110,4,FALSE)</f>
        <v>12.79342625</v>
      </c>
      <c r="G19" s="133">
        <f>VLOOKUP(A19,'Annexe 2'!A19:E61,4,FALSE)</f>
        <v>575.70418124999992</v>
      </c>
    </row>
    <row r="20" spans="1:7" x14ac:dyDescent="0.2">
      <c r="A20" s="70" t="s">
        <v>23</v>
      </c>
      <c r="B20" s="71">
        <v>43</v>
      </c>
      <c r="C20" s="71">
        <v>46</v>
      </c>
      <c r="D20" s="6">
        <f>F20*35+F20*1.25*8</f>
        <v>998.54725218749991</v>
      </c>
      <c r="E20" s="6">
        <f>2*(G20-D20)</f>
        <v>344.51300812499994</v>
      </c>
      <c r="F20" s="6">
        <f>VLOOKUP(A20,'Annexe 3'!$A$8:$E$110,4,FALSE)</f>
        <v>22.189938937499999</v>
      </c>
      <c r="G20" s="55">
        <f>VLOOKUP(A20,'Annexe 2'!A20:E62,4,FALSE)</f>
        <v>1170.8037562499999</v>
      </c>
    </row>
    <row r="21" spans="1:7" x14ac:dyDescent="0.2">
      <c r="A21" s="72" t="s">
        <v>26</v>
      </c>
      <c r="B21" s="73">
        <v>42</v>
      </c>
      <c r="C21" s="73">
        <v>45</v>
      </c>
      <c r="D21" s="69">
        <f>G21</f>
        <v>559.71239843750004</v>
      </c>
      <c r="E21" s="69" t="s">
        <v>116</v>
      </c>
      <c r="F21" s="69">
        <f>VLOOKUP(A21,'Annexe 3'!$A$8:$E$110,4,FALSE)</f>
        <v>12.79342625</v>
      </c>
      <c r="G21" s="133">
        <f>VLOOKUP(A21,'Annexe 2'!A21:E64,4,FALSE)</f>
        <v>559.71239843750004</v>
      </c>
    </row>
    <row r="22" spans="1:7" x14ac:dyDescent="0.2">
      <c r="A22" s="70" t="s">
        <v>27</v>
      </c>
      <c r="B22" s="71">
        <v>43</v>
      </c>
      <c r="C22" s="71">
        <v>46</v>
      </c>
      <c r="D22" s="6">
        <f>G22</f>
        <v>575.70418124999992</v>
      </c>
      <c r="E22" s="6" t="s">
        <v>116</v>
      </c>
      <c r="F22" s="6">
        <f>VLOOKUP(A22,'Annexe 3'!$A$8:$E$110,4,FALSE)</f>
        <v>12.79342625</v>
      </c>
      <c r="G22" s="55">
        <f>VLOOKUP(A22,'Annexe 2'!A22:E65,4,FALSE)</f>
        <v>575.70418124999992</v>
      </c>
    </row>
    <row r="23" spans="1:7" x14ac:dyDescent="0.2">
      <c r="A23" s="72" t="s">
        <v>28</v>
      </c>
      <c r="B23" s="73">
        <v>43</v>
      </c>
      <c r="C23" s="73">
        <v>46</v>
      </c>
      <c r="D23" s="69">
        <f>G23</f>
        <v>575.70418124999992</v>
      </c>
      <c r="E23" s="69" t="s">
        <v>116</v>
      </c>
      <c r="F23" s="69">
        <f>VLOOKUP(A23,'Annexe 3'!$A$8:$E$110,4,FALSE)</f>
        <v>12.79342625</v>
      </c>
      <c r="G23" s="133">
        <f>VLOOKUP(A23,'Annexe 2'!A23:E66,4,FALSE)</f>
        <v>575.70418124999992</v>
      </c>
    </row>
    <row r="24" spans="1:7" x14ac:dyDescent="0.2">
      <c r="A24" s="70" t="s">
        <v>30</v>
      </c>
      <c r="B24" s="71">
        <v>42</v>
      </c>
      <c r="C24" s="71">
        <v>45</v>
      </c>
      <c r="D24" s="6">
        <f>F24*35+F24*1.25*7</f>
        <v>1232.6956878906249</v>
      </c>
      <c r="E24" s="6">
        <f t="shared" ref="E24:E49" si="1">2*(G24-D24)</f>
        <v>1307.66210859375</v>
      </c>
      <c r="F24" s="6">
        <f>VLOOKUP(A24,'Annexe 3'!$A$8:$E$110,4,FALSE)</f>
        <v>28.175901437499999</v>
      </c>
      <c r="G24" s="55">
        <f>VLOOKUP(A24,'Annexe 2'!A24:E66,4,FALSE)</f>
        <v>1886.5267421874998</v>
      </c>
    </row>
    <row r="25" spans="1:7" x14ac:dyDescent="0.2">
      <c r="A25" s="72" t="s">
        <v>32</v>
      </c>
      <c r="B25" s="73">
        <v>43</v>
      </c>
      <c r="C25" s="73">
        <v>46</v>
      </c>
      <c r="D25" s="69">
        <f>F25*35+F25*1.25*8</f>
        <v>1001.1689971874999</v>
      </c>
      <c r="E25" s="69">
        <f t="shared" si="1"/>
        <v>354.250918125</v>
      </c>
      <c r="F25" s="69">
        <f>VLOOKUP(A25,'Annexe 3'!$A$8:$E$110,4,FALSE)</f>
        <v>22.248199937499997</v>
      </c>
      <c r="G25" s="133">
        <f>VLOOKUP(A25,'Annexe 2'!A25:E67,4,FALSE)</f>
        <v>1178.2944562499999</v>
      </c>
    </row>
    <row r="26" spans="1:7" x14ac:dyDescent="0.2">
      <c r="A26" s="70" t="s">
        <v>33</v>
      </c>
      <c r="B26" s="71">
        <v>43</v>
      </c>
      <c r="C26" s="71">
        <v>46</v>
      </c>
      <c r="D26" s="6">
        <f>F26*35+F26*1.25*8</f>
        <v>1095.8435662499999</v>
      </c>
      <c r="E26" s="6">
        <f t="shared" si="1"/>
        <v>705.89931750000005</v>
      </c>
      <c r="F26" s="6">
        <f>VLOOKUP(A26,'Annexe 3'!$A$8:$E$110,4,FALSE)</f>
        <v>24.352079249999996</v>
      </c>
      <c r="G26" s="55">
        <f>VLOOKUP(A26,'Annexe 2'!A26:E68,4,FALSE)</f>
        <v>1448.7932249999999</v>
      </c>
    </row>
    <row r="27" spans="1:7" x14ac:dyDescent="0.2">
      <c r="A27" s="72" t="s">
        <v>35</v>
      </c>
      <c r="B27" s="73">
        <v>43</v>
      </c>
      <c r="C27" s="73">
        <v>46</v>
      </c>
      <c r="D27" s="69">
        <f>F27*35+F27*1.25*8</f>
        <v>1339.6698478124999</v>
      </c>
      <c r="E27" s="69">
        <f t="shared" si="1"/>
        <v>1611.5397918750004</v>
      </c>
      <c r="F27" s="69">
        <f>VLOOKUP(A27,'Annexe 3'!$A$8:$E$110,4,FALSE)</f>
        <v>29.770441062499998</v>
      </c>
      <c r="G27" s="133">
        <f>VLOOKUP(A27,'Annexe 2'!A27:E69,4,FALSE)</f>
        <v>2145.4397437500002</v>
      </c>
    </row>
    <row r="28" spans="1:7" x14ac:dyDescent="0.2">
      <c r="A28" s="70" t="s">
        <v>37</v>
      </c>
      <c r="B28" s="71">
        <v>42</v>
      </c>
      <c r="C28" s="71">
        <v>46</v>
      </c>
      <c r="D28" s="6">
        <f>F28*35+F28*1.25*7</f>
        <v>1605.4828261718751</v>
      </c>
      <c r="E28" s="6">
        <f t="shared" si="1"/>
        <v>2692.300050781249</v>
      </c>
      <c r="F28" s="6">
        <f>VLOOKUP(A28,'Annexe 3'!$A$8:$E$110,4,FALSE)</f>
        <v>36.696750312500001</v>
      </c>
      <c r="G28" s="55">
        <f>VLOOKUP(A28,'Annexe 2'!A28:E70,4,FALSE)</f>
        <v>2951.6328515624996</v>
      </c>
    </row>
    <row r="29" spans="1:7" x14ac:dyDescent="0.2">
      <c r="A29" s="72" t="s">
        <v>39</v>
      </c>
      <c r="B29" s="73">
        <v>46</v>
      </c>
      <c r="C29" s="73">
        <v>47</v>
      </c>
      <c r="D29" s="69">
        <f>F29*35+F29*1.25*8+F29*1.5*3</f>
        <v>1162.6219409062498</v>
      </c>
      <c r="E29" s="69">
        <f t="shared" si="1"/>
        <v>617.49560193749994</v>
      </c>
      <c r="F29" s="69">
        <f>VLOOKUP(A29,'Annexe 3'!$A$8:$E$110,4,FALSE)</f>
        <v>23.487311937499999</v>
      </c>
      <c r="G29" s="133">
        <f>VLOOKUP(A29,'Annexe 2'!A29:E71,4,FALSE)</f>
        <v>1471.3697418749998</v>
      </c>
    </row>
    <row r="30" spans="1:7" x14ac:dyDescent="0.2">
      <c r="A30" s="70" t="s">
        <v>41</v>
      </c>
      <c r="B30" s="71">
        <v>46</v>
      </c>
      <c r="C30" s="71">
        <v>47</v>
      </c>
      <c r="D30" s="6">
        <f>F30*35+F30*1.25*8+F30*1.5*3</f>
        <v>1162.6219409062498</v>
      </c>
      <c r="E30" s="6">
        <f t="shared" si="1"/>
        <v>617.49560193749994</v>
      </c>
      <c r="F30" s="6">
        <f>VLOOKUP(A30,'Annexe 3'!$A$8:$E$110,4,FALSE)</f>
        <v>23.487311937499999</v>
      </c>
      <c r="G30" s="55">
        <f>VLOOKUP(A30,'Annexe 2'!A30:E72,4,FALSE)</f>
        <v>1471.3697418749998</v>
      </c>
    </row>
    <row r="31" spans="1:7" x14ac:dyDescent="0.2">
      <c r="A31" s="72" t="s">
        <v>42</v>
      </c>
      <c r="B31" s="73">
        <v>43</v>
      </c>
      <c r="C31" s="73">
        <v>46</v>
      </c>
      <c r="D31" s="69">
        <f>F31*35+F31*1.25*8</f>
        <v>1099.9360462499999</v>
      </c>
      <c r="E31" s="69">
        <f t="shared" si="1"/>
        <v>721.09995750000007</v>
      </c>
      <c r="F31" s="69">
        <f>VLOOKUP(A31,'Annexe 3'!$A$8:$E$110,4,FALSE)</f>
        <v>24.44302325</v>
      </c>
      <c r="G31" s="133">
        <f>VLOOKUP(A31,'Annexe 2'!A31:E73,4,FALSE)</f>
        <v>1460.4860249999999</v>
      </c>
    </row>
    <row r="32" spans="1:7" x14ac:dyDescent="0.2">
      <c r="A32" s="70" t="s">
        <v>46</v>
      </c>
      <c r="B32" s="71">
        <v>42</v>
      </c>
      <c r="C32" s="71">
        <v>45</v>
      </c>
      <c r="D32" s="6">
        <f>F32*35+F32*1.25*7</f>
        <v>1302.456796484375</v>
      </c>
      <c r="E32" s="6">
        <f t="shared" si="1"/>
        <v>1566.7747976562505</v>
      </c>
      <c r="F32" s="6">
        <f>VLOOKUP(A32,'Annexe 3'!$A$8:$E$110,4,FALSE)</f>
        <v>29.770441062499998</v>
      </c>
      <c r="G32" s="55">
        <f>VLOOKUP(A32,'Annexe 2'!A32:E74,4,FALSE)</f>
        <v>2085.8441953125002</v>
      </c>
    </row>
    <row r="33" spans="1:7" x14ac:dyDescent="0.2">
      <c r="A33" s="72" t="s">
        <v>52</v>
      </c>
      <c r="B33" s="73">
        <v>43</v>
      </c>
      <c r="C33" s="73">
        <v>46</v>
      </c>
      <c r="D33" s="69">
        <f>F33*35+F33*1.25*8</f>
        <v>998.54725218749991</v>
      </c>
      <c r="E33" s="69">
        <f t="shared" si="1"/>
        <v>344.51300812499994</v>
      </c>
      <c r="F33" s="69">
        <f>VLOOKUP(A33,'Annexe 3'!$A$8:$E$110,4,FALSE)</f>
        <v>22.189938937499999</v>
      </c>
      <c r="G33" s="133">
        <f>VLOOKUP(A33,'Annexe 2'!A33:E75,4,FALSE)</f>
        <v>1170.8037562499999</v>
      </c>
    </row>
    <row r="34" spans="1:7" x14ac:dyDescent="0.2">
      <c r="A34" s="70" t="s">
        <v>53</v>
      </c>
      <c r="B34" s="71">
        <v>46</v>
      </c>
      <c r="C34" s="71">
        <v>47</v>
      </c>
      <c r="D34" s="6">
        <f>F34*35+F34*1.25*8+F34*1.5*3</f>
        <v>1108.6935254999999</v>
      </c>
      <c r="E34" s="6">
        <f t="shared" si="1"/>
        <v>417.19005899999956</v>
      </c>
      <c r="F34" s="6">
        <f>VLOOKUP(A34,'Annexe 3'!$A$8:$E$110,4,FALSE)</f>
        <v>22.397848999999997</v>
      </c>
      <c r="G34" s="55">
        <f>VLOOKUP(A34,'Annexe 2'!A34:E76,4,FALSE)</f>
        <v>1317.2885549999996</v>
      </c>
    </row>
    <row r="35" spans="1:7" x14ac:dyDescent="0.2">
      <c r="A35" s="72" t="s">
        <v>56</v>
      </c>
      <c r="B35" s="73">
        <v>43</v>
      </c>
      <c r="C35" s="73">
        <v>46</v>
      </c>
      <c r="D35" s="69">
        <f>F35*35+F35*1.25*8</f>
        <v>998.54725218749991</v>
      </c>
      <c r="E35" s="69">
        <f t="shared" si="1"/>
        <v>344.51300812499994</v>
      </c>
      <c r="F35" s="69">
        <f>VLOOKUP(A35,'Annexe 3'!$A$8:$E$110,4,FALSE)</f>
        <v>22.189938937499999</v>
      </c>
      <c r="G35" s="133">
        <f>VLOOKUP(A35,'Annexe 2'!A35:E77,4,FALSE)</f>
        <v>1170.8037562499999</v>
      </c>
    </row>
    <row r="36" spans="1:7" x14ac:dyDescent="0.2">
      <c r="A36" s="70" t="s">
        <v>59</v>
      </c>
      <c r="B36" s="71">
        <v>42</v>
      </c>
      <c r="C36" s="71">
        <v>46</v>
      </c>
      <c r="D36" s="6">
        <f>F36*35+F36*1.25*7</f>
        <v>1619.4474816406248</v>
      </c>
      <c r="E36" s="6">
        <f t="shared" si="1"/>
        <v>2744.168771093749</v>
      </c>
      <c r="F36" s="6">
        <f>VLOOKUP(A36,'Annexe 3'!$A$8:$E$110,4,FALSE)</f>
        <v>37.015942437499994</v>
      </c>
      <c r="G36" s="55">
        <f>VLOOKUP(A36,'Annexe 2'!A36:E78,4,FALSE)</f>
        <v>2991.5318671874993</v>
      </c>
    </row>
    <row r="37" spans="1:7" x14ac:dyDescent="0.2">
      <c r="A37" s="72" t="s">
        <v>60</v>
      </c>
      <c r="B37" s="73">
        <v>42</v>
      </c>
      <c r="C37" s="73">
        <v>46</v>
      </c>
      <c r="D37" s="69">
        <f>F37*35+F37*1.25*7</f>
        <v>1605.4828261718751</v>
      </c>
      <c r="E37" s="69">
        <f t="shared" si="1"/>
        <v>2692.300050781249</v>
      </c>
      <c r="F37" s="69">
        <f>VLOOKUP(A37,'Annexe 3'!$A$8:$E$110,4,FALSE)</f>
        <v>36.696750312500001</v>
      </c>
      <c r="G37" s="133">
        <f>VLOOKUP(A37,'Annexe 2'!A37:E79,4,FALSE)</f>
        <v>2951.6328515624996</v>
      </c>
    </row>
    <row r="38" spans="1:7" x14ac:dyDescent="0.2">
      <c r="A38" s="70" t="s">
        <v>62</v>
      </c>
      <c r="B38" s="71">
        <v>46</v>
      </c>
      <c r="C38" s="71">
        <v>47</v>
      </c>
      <c r="D38" s="6">
        <f>F38*35+F38*1.25*8+F38*1.5*3</f>
        <v>1074.72394321875</v>
      </c>
      <c r="E38" s="6">
        <f t="shared" si="1"/>
        <v>291.01732481249974</v>
      </c>
      <c r="F38" s="6">
        <f>VLOOKUP(A38,'Annexe 3'!$A$8:$E$110,4,FALSE)</f>
        <v>21.7115948125</v>
      </c>
      <c r="G38" s="55">
        <f>VLOOKUP(A38,'Annexe 2'!A38:E80,4,FALSE)</f>
        <v>1220.2326056249999</v>
      </c>
    </row>
    <row r="39" spans="1:7" x14ac:dyDescent="0.2">
      <c r="A39" s="72" t="s">
        <v>63</v>
      </c>
      <c r="B39" s="73">
        <v>42</v>
      </c>
      <c r="C39" s="73">
        <v>45</v>
      </c>
      <c r="D39" s="69">
        <f>F39*35+F39*1.25*7</f>
        <v>1113.0907839843749</v>
      </c>
      <c r="E39" s="69">
        <f t="shared" si="1"/>
        <v>863.41532265625028</v>
      </c>
      <c r="F39" s="69">
        <f>VLOOKUP(A39,'Annexe 3'!$A$8:$E$110,4,FALSE)</f>
        <v>25.442075062499999</v>
      </c>
      <c r="G39" s="133">
        <f>VLOOKUP(A39,'Annexe 2'!A39:E81,4,FALSE)</f>
        <v>1544.7984453125</v>
      </c>
    </row>
    <row r="40" spans="1:7" x14ac:dyDescent="0.2">
      <c r="A40" s="70" t="s">
        <v>64</v>
      </c>
      <c r="B40" s="71">
        <v>42</v>
      </c>
      <c r="C40" s="71">
        <v>45</v>
      </c>
      <c r="D40" s="6">
        <f>F40*35+F40*1.25*7</f>
        <v>1302.456796484375</v>
      </c>
      <c r="E40" s="6">
        <f t="shared" si="1"/>
        <v>1566.7747976562505</v>
      </c>
      <c r="F40" s="6">
        <f>VLOOKUP(A40,'Annexe 3'!$A$8:$E$110,4,FALSE)</f>
        <v>29.770441062499998</v>
      </c>
      <c r="G40" s="55">
        <f>VLOOKUP(A40,'Annexe 2'!A40:E82,4,FALSE)</f>
        <v>2085.8441953125002</v>
      </c>
    </row>
    <row r="41" spans="1:7" x14ac:dyDescent="0.2">
      <c r="A41" s="72" t="s">
        <v>65</v>
      </c>
      <c r="B41" s="73">
        <v>43</v>
      </c>
      <c r="C41" s="73">
        <v>46</v>
      </c>
      <c r="D41" s="69">
        <f>F41*35+F41*1.25*8</f>
        <v>939.14634375000003</v>
      </c>
      <c r="E41" s="69">
        <f t="shared" si="1"/>
        <v>123.88106249999964</v>
      </c>
      <c r="F41" s="69">
        <f>VLOOKUP(A41,'Annexe 3'!$A$8:$E$110,4,FALSE)</f>
        <v>20.86991875</v>
      </c>
      <c r="G41" s="133">
        <f>VLOOKUP(A41,'Annexe 2'!A41:E83,4,FALSE)</f>
        <v>1001.0868749999998</v>
      </c>
    </row>
    <row r="42" spans="1:7" x14ac:dyDescent="0.2">
      <c r="A42" s="70" t="s">
        <v>69</v>
      </c>
      <c r="B42" s="71">
        <v>46</v>
      </c>
      <c r="C42" s="71">
        <v>47</v>
      </c>
      <c r="D42" s="6">
        <f>F42*35+F42*1.25*8+F42*1.5*3</f>
        <v>1074.72394321875</v>
      </c>
      <c r="E42" s="6">
        <f t="shared" si="1"/>
        <v>291.01732481249974</v>
      </c>
      <c r="F42" s="6">
        <f>VLOOKUP(A42,'Annexe 3'!$A$8:$E$110,4,FALSE)</f>
        <v>21.7115948125</v>
      </c>
      <c r="G42" s="55">
        <f>VLOOKUP(A42,'Annexe 2'!A42:E84,4,FALSE)</f>
        <v>1220.2326056249999</v>
      </c>
    </row>
    <row r="43" spans="1:7" x14ac:dyDescent="0.2">
      <c r="A43" s="72" t="s">
        <v>82</v>
      </c>
      <c r="B43" s="73">
        <v>43</v>
      </c>
      <c r="C43" s="73">
        <v>46</v>
      </c>
      <c r="D43" s="69">
        <f>F43*35+F43*1.25*8</f>
        <v>1001.1689971874999</v>
      </c>
      <c r="E43" s="69">
        <f t="shared" si="1"/>
        <v>354.250918125</v>
      </c>
      <c r="F43" s="69">
        <f>VLOOKUP(A43,'Annexe 3'!$A$8:$E$110,4,FALSE)</f>
        <v>22.248199937499997</v>
      </c>
      <c r="G43" s="133">
        <f>VLOOKUP(A43,'Annexe 2'!A43:E85,4,FALSE)</f>
        <v>1178.2944562499999</v>
      </c>
    </row>
    <row r="44" spans="1:7" x14ac:dyDescent="0.2">
      <c r="A44" s="70" t="s">
        <v>83</v>
      </c>
      <c r="B44" s="71">
        <v>42</v>
      </c>
      <c r="C44" s="71">
        <v>45</v>
      </c>
      <c r="D44" s="6">
        <f>F44*35+F44*1.25*7</f>
        <v>1065.4034671874999</v>
      </c>
      <c r="E44" s="6">
        <f t="shared" si="1"/>
        <v>686.29100312499986</v>
      </c>
      <c r="F44" s="6">
        <f>VLOOKUP(A44,'Annexe 3'!$A$8:$E$110,4,FALSE)</f>
        <v>24.352079249999996</v>
      </c>
      <c r="G44" s="55">
        <f>VLOOKUP(A44,'Annexe 2'!A44:E86,4,FALSE)</f>
        <v>1408.5489687499999</v>
      </c>
    </row>
    <row r="45" spans="1:7" x14ac:dyDescent="0.2">
      <c r="A45" s="72" t="s">
        <v>84</v>
      </c>
      <c r="B45" s="73">
        <v>43</v>
      </c>
      <c r="C45" s="73">
        <v>46</v>
      </c>
      <c r="D45" s="69">
        <f>F45*35+F45*1.25*8</f>
        <v>1162.2584418749998</v>
      </c>
      <c r="E45" s="69">
        <f t="shared" si="1"/>
        <v>952.58314125000015</v>
      </c>
      <c r="F45" s="69">
        <f>VLOOKUP(A45,'Annexe 3'!$A$8:$E$110,4,FALSE)</f>
        <v>25.827965374999998</v>
      </c>
      <c r="G45" s="133">
        <f>VLOOKUP(A45,'Annexe 2'!A45:E87,4,FALSE)</f>
        <v>1638.5500124999999</v>
      </c>
    </row>
    <row r="46" spans="1:7" x14ac:dyDescent="0.2">
      <c r="A46" s="70" t="s">
        <v>87</v>
      </c>
      <c r="B46" s="71">
        <v>42</v>
      </c>
      <c r="C46" s="71">
        <v>45</v>
      </c>
      <c r="D46" s="6">
        <f>F46*35+F46*1.25*7</f>
        <v>1065.4034671874999</v>
      </c>
      <c r="E46" s="6">
        <f t="shared" si="1"/>
        <v>686.29100312499986</v>
      </c>
      <c r="F46" s="6">
        <f>VLOOKUP(A46,'Annexe 3'!$A$8:$E$110,4,FALSE)</f>
        <v>24.352079249999996</v>
      </c>
      <c r="G46" s="55">
        <f>VLOOKUP(A46,'Annexe 2'!A46:E88,4,FALSE)</f>
        <v>1408.5489687499999</v>
      </c>
    </row>
    <row r="47" spans="1:7" x14ac:dyDescent="0.2">
      <c r="A47" s="72" t="s">
        <v>89</v>
      </c>
      <c r="B47" s="73">
        <v>43</v>
      </c>
      <c r="C47" s="73">
        <v>46</v>
      </c>
      <c r="D47" s="69">
        <f>F47*35+F47*1.25*8</f>
        <v>957.61845562500002</v>
      </c>
      <c r="E47" s="69">
        <f t="shared" si="1"/>
        <v>192.49176374999979</v>
      </c>
      <c r="F47" s="69">
        <f>VLOOKUP(A47,'Annexe 3'!$A$8:$E$110,4,FALSE)</f>
        <v>21.280410125</v>
      </c>
      <c r="G47" s="133">
        <f>VLOOKUP(A47,'Annexe 2'!A47:E89,4,FALSE)</f>
        <v>1053.8643374999999</v>
      </c>
    </row>
    <row r="48" spans="1:7" x14ac:dyDescent="0.2">
      <c r="A48" s="70" t="s">
        <v>95</v>
      </c>
      <c r="B48" s="71">
        <v>46</v>
      </c>
      <c r="C48" s="71">
        <v>47</v>
      </c>
      <c r="D48" s="6">
        <f>F48*35+F48*1.25*8+F48*1.5*3</f>
        <v>1100.9825578125001</v>
      </c>
      <c r="E48" s="6">
        <f t="shared" si="1"/>
        <v>388.54932187499981</v>
      </c>
      <c r="F48" s="6">
        <f>VLOOKUP(A48,'Annexe 3'!$A$8:$E$110,4,FALSE)</f>
        <v>22.242071875000001</v>
      </c>
      <c r="G48" s="55">
        <f>VLOOKUP(A48,'Annexe 2'!A48:E90,4,FALSE)</f>
        <v>1295.25721875</v>
      </c>
    </row>
    <row r="49" spans="1:7" x14ac:dyDescent="0.2">
      <c r="A49" s="72" t="s">
        <v>97</v>
      </c>
      <c r="B49" s="73">
        <v>46</v>
      </c>
      <c r="C49" s="73">
        <v>47</v>
      </c>
      <c r="D49" s="69">
        <f>F49*35+F49*1.25*8+F49*1.5*3</f>
        <v>1100.9825578125001</v>
      </c>
      <c r="E49" s="69">
        <f t="shared" si="1"/>
        <v>388.54932187499981</v>
      </c>
      <c r="F49" s="69">
        <f>VLOOKUP(A49,'Annexe 3'!$A$8:$E$110,4,FALSE)</f>
        <v>22.242071875000001</v>
      </c>
      <c r="G49" s="133">
        <f>VLOOKUP(A49,'Annexe 2'!A49:E91,4,FALSE)</f>
        <v>1295.25721875</v>
      </c>
    </row>
    <row r="50" spans="1:7" ht="17" thickBot="1" x14ac:dyDescent="0.25">
      <c r="A50" s="192" t="s">
        <v>103</v>
      </c>
      <c r="B50" s="193">
        <v>43</v>
      </c>
      <c r="C50" s="193">
        <v>46</v>
      </c>
      <c r="D50" s="194">
        <f>G50</f>
        <v>575.70418124999992</v>
      </c>
      <c r="E50" s="194" t="s">
        <v>116</v>
      </c>
      <c r="F50" s="194">
        <f>VLOOKUP(A50,'Annexe 3'!$A$8:$E$110,4,FALSE)</f>
        <v>12.79342625</v>
      </c>
      <c r="G50" s="61">
        <f>VLOOKUP(A50,'Annexe 2'!A50:E92,4,FALSE)</f>
        <v>575.70418124999992</v>
      </c>
    </row>
    <row r="51" spans="1:7" x14ac:dyDescent="0.2">
      <c r="A51" s="11"/>
      <c r="B51" s="191"/>
      <c r="C51" s="191"/>
      <c r="D51" s="12"/>
      <c r="E51" s="12"/>
      <c r="F51" s="12"/>
      <c r="G51" s="12"/>
    </row>
    <row r="52" spans="1:7" ht="17" thickBot="1" x14ac:dyDescent="0.25">
      <c r="A52" s="11"/>
      <c r="B52" s="11"/>
      <c r="C52" s="11"/>
      <c r="D52" s="11"/>
      <c r="E52" s="64"/>
      <c r="F52" s="64"/>
      <c r="G52" s="64"/>
    </row>
    <row r="53" spans="1:7" ht="30" customHeight="1" x14ac:dyDescent="0.2">
      <c r="A53" s="246" t="s">
        <v>112</v>
      </c>
      <c r="B53" s="247"/>
      <c r="C53" s="247"/>
      <c r="D53" s="247"/>
      <c r="E53" s="247"/>
      <c r="F53" s="247"/>
      <c r="G53" s="252"/>
    </row>
    <row r="54" spans="1:7" ht="45" x14ac:dyDescent="0.2">
      <c r="A54" s="15" t="s">
        <v>2</v>
      </c>
      <c r="B54" s="16" t="s">
        <v>113</v>
      </c>
      <c r="C54" s="16" t="s">
        <v>114</v>
      </c>
      <c r="D54" s="17" t="s">
        <v>208</v>
      </c>
      <c r="E54" s="62" t="s">
        <v>210</v>
      </c>
      <c r="F54" s="62" t="s">
        <v>209</v>
      </c>
      <c r="G54" s="132" t="s">
        <v>211</v>
      </c>
    </row>
    <row r="55" spans="1:7" x14ac:dyDescent="0.15">
      <c r="A55" s="63" t="s">
        <v>4</v>
      </c>
      <c r="B55" s="27">
        <v>52</v>
      </c>
      <c r="C55" s="27">
        <v>56</v>
      </c>
      <c r="D55" s="20">
        <f>F55*35+F55*1.25*8+F55*1.5*5+F55*1.75*4</f>
        <v>1494.1615605</v>
      </c>
      <c r="E55" s="20">
        <f t="shared" ref="E55:E67" si="2">2*(G55-D55)</f>
        <v>1101.2891890000005</v>
      </c>
      <c r="F55" s="21">
        <f>VLOOKUP(A55,'Annexe 3'!$A$8:$E$110,4,FALSE)</f>
        <v>25.111958999999999</v>
      </c>
      <c r="G55" s="21">
        <f>VLOOKUP(A55,'Annexe 2'!A54:E96,4,FALSE)</f>
        <v>2044.8061550000002</v>
      </c>
    </row>
    <row r="56" spans="1:7" x14ac:dyDescent="0.15">
      <c r="A56" s="23" t="s">
        <v>7</v>
      </c>
      <c r="B56" s="26">
        <v>52</v>
      </c>
      <c r="C56" s="26">
        <v>56</v>
      </c>
      <c r="D56" s="51">
        <f>F56*35+F56*1.25*8+F56*1.5*5+F56*1.75*4</f>
        <v>1476.9293155312503</v>
      </c>
      <c r="E56" s="51">
        <f t="shared" si="2"/>
        <v>1037.2837076874994</v>
      </c>
      <c r="F56" s="48">
        <f>VLOOKUP(A56,'Annexe 3'!$A$8:$E$110,4,FALSE)</f>
        <v>24.8223414375</v>
      </c>
      <c r="G56" s="48">
        <f>VLOOKUP(A56,'Annexe 2'!A55:E97,4,FALSE)</f>
        <v>1995.571169375</v>
      </c>
    </row>
    <row r="57" spans="1:7" x14ac:dyDescent="0.15">
      <c r="A57" s="18" t="s">
        <v>213</v>
      </c>
      <c r="B57" s="27">
        <v>51</v>
      </c>
      <c r="C57" s="27">
        <v>55</v>
      </c>
      <c r="D57" s="20">
        <f>F57*35+F57*1.25*8+F57*1.5*5+F57*1.75*3</f>
        <v>1389.8841242343749</v>
      </c>
      <c r="E57" s="20">
        <f>2*(G57-D57)</f>
        <v>844.80987215625009</v>
      </c>
      <c r="F57" s="21">
        <f>VLOOKUP(A57,'Annexe 3'!$A$8:$E$110,4,FALSE)</f>
        <v>24.067257562499996</v>
      </c>
      <c r="G57" s="21">
        <f>VLOOKUP(A57,'Annexe 2'!A56:E109,4,FALSE)</f>
        <v>1812.2890603124999</v>
      </c>
    </row>
    <row r="58" spans="1:7" x14ac:dyDescent="0.15">
      <c r="A58" s="155" t="s">
        <v>8</v>
      </c>
      <c r="B58" s="166">
        <v>52</v>
      </c>
      <c r="C58" s="166">
        <v>56</v>
      </c>
      <c r="D58" s="51">
        <f>F58*35+F58*1.25*8+F58*1.5*5+F58*1.75*4</f>
        <v>1536.7639398124998</v>
      </c>
      <c r="E58" s="51">
        <f t="shared" si="2"/>
        <v>1259.5265978750003</v>
      </c>
      <c r="F58" s="48">
        <f>VLOOKUP(A58,'Annexe 3'!$A$8:$E$110,4,FALSE)</f>
        <v>25.827965374999998</v>
      </c>
      <c r="G58" s="48">
        <f>VLOOKUP(A58,'Annexe 2'!A57:E100,4,FALSE)</f>
        <v>2166.5272387499999</v>
      </c>
    </row>
    <row r="59" spans="1:7" x14ac:dyDescent="0.15">
      <c r="A59" s="18" t="s">
        <v>11</v>
      </c>
      <c r="B59" s="27">
        <v>52</v>
      </c>
      <c r="C59" s="27">
        <v>56</v>
      </c>
      <c r="D59" s="20">
        <f>F59*35+F59*1.25*8+F59*1.5*5+F59*1.75*4</f>
        <v>1323.7678962812499</v>
      </c>
      <c r="E59" s="20">
        <f t="shared" si="2"/>
        <v>468.39843618750001</v>
      </c>
      <c r="F59" s="21">
        <f>VLOOKUP(A59,'Annexe 3'!$A$8:$E$110,4,FALSE)</f>
        <v>22.248199937499997</v>
      </c>
      <c r="G59" s="21">
        <f>VLOOKUP(A59,'Annexe 2'!A58:E101,4,FALSE)</f>
        <v>1557.9671143749999</v>
      </c>
    </row>
    <row r="60" spans="1:7" x14ac:dyDescent="0.15">
      <c r="A60" s="23" t="s">
        <v>212</v>
      </c>
      <c r="B60" s="26">
        <v>51</v>
      </c>
      <c r="C60" s="26">
        <v>55</v>
      </c>
      <c r="D60" s="51">
        <f>F60*35+F60*1.25*8+F60*1.5*5+F60*1.75*3</f>
        <v>1228.9445437500001</v>
      </c>
      <c r="E60" s="51">
        <f t="shared" si="2"/>
        <v>247.03428749999966</v>
      </c>
      <c r="F60" s="48">
        <f>VLOOKUP(A60,'Annexe 3'!$A$8:$E$110,4,FALSE)</f>
        <v>21.280425000000001</v>
      </c>
      <c r="G60" s="48">
        <f>VLOOKUP(A60,'Annexe 2'!A59:E102,4,FALSE)</f>
        <v>1352.4616874999999</v>
      </c>
    </row>
    <row r="61" spans="1:7" x14ac:dyDescent="0.15">
      <c r="A61" s="18" t="s">
        <v>12</v>
      </c>
      <c r="B61" s="27">
        <v>52</v>
      </c>
      <c r="C61" s="27">
        <v>56</v>
      </c>
      <c r="D61" s="20">
        <f>F61*35+F61*1.25*8+F61*1.5*5+F61*1.75*4</f>
        <v>1323.7678962812499</v>
      </c>
      <c r="E61" s="20">
        <f t="shared" si="2"/>
        <v>468.39843618750001</v>
      </c>
      <c r="F61" s="21">
        <f>VLOOKUP(A61,'Annexe 3'!$A$8:$E$110,4,FALSE)</f>
        <v>22.248199937499997</v>
      </c>
      <c r="G61" s="21">
        <f>VLOOKUP(A61,'Annexe 2'!A60:E102,4,FALSE)</f>
        <v>1557.9671143749999</v>
      </c>
    </row>
    <row r="62" spans="1:7" x14ac:dyDescent="0.15">
      <c r="A62" s="23" t="s">
        <v>13</v>
      </c>
      <c r="B62" s="26">
        <v>51</v>
      </c>
      <c r="C62" s="26">
        <v>55</v>
      </c>
      <c r="D62" s="51">
        <f>G62</f>
        <v>738.8203659374999</v>
      </c>
      <c r="E62" s="51" t="s">
        <v>116</v>
      </c>
      <c r="F62" s="48">
        <f>VLOOKUP(A62,'Annexe 3'!$A$8:$E$110,4,FALSE)</f>
        <v>12.79342625</v>
      </c>
      <c r="G62" s="48">
        <f>VLOOKUP(A62,'Annexe 2'!A61:E103,4,FALSE)</f>
        <v>738.8203659374999</v>
      </c>
    </row>
    <row r="63" spans="1:7" x14ac:dyDescent="0.15">
      <c r="A63" s="18" t="s">
        <v>14</v>
      </c>
      <c r="B63" s="27">
        <v>51</v>
      </c>
      <c r="C63" s="27">
        <v>55</v>
      </c>
      <c r="D63" s="20">
        <f>F63*35+F63*1.25*8+F63*1.5*5+F63*1.75*3</f>
        <v>1387.104248578125</v>
      </c>
      <c r="E63" s="20">
        <f t="shared" si="2"/>
        <v>834.4846197187494</v>
      </c>
      <c r="F63" s="21">
        <f>VLOOKUP(A63,'Annexe 3'!$A$8:$E$110,4,FALSE)</f>
        <v>24.019121187499998</v>
      </c>
      <c r="G63" s="21">
        <f>VLOOKUP(A63,'Annexe 2'!A62:E104,4,FALSE)</f>
        <v>1804.3465584374997</v>
      </c>
    </row>
    <row r="64" spans="1:7" x14ac:dyDescent="0.15">
      <c r="A64" s="23" t="s">
        <v>15</v>
      </c>
      <c r="B64" s="26">
        <v>52</v>
      </c>
      <c r="C64" s="26">
        <v>56</v>
      </c>
      <c r="D64" s="51">
        <f>F64*35+F64*1.25*8+F64*1.5*5+F64*1.75*4</f>
        <v>1429.13771065625</v>
      </c>
      <c r="E64" s="51">
        <f t="shared" si="2"/>
        <v>859.77203243749909</v>
      </c>
      <c r="F64" s="48">
        <f>VLOOKUP(A64,'Annexe 3'!$A$8:$E$110,4,FALSE)</f>
        <v>24.019121187499998</v>
      </c>
      <c r="G64" s="48">
        <f>VLOOKUP(A64,'Annexe 2'!A63:E105,4,FALSE)</f>
        <v>1859.0237268749995</v>
      </c>
    </row>
    <row r="65" spans="1:7" x14ac:dyDescent="0.15">
      <c r="A65" s="18" t="s">
        <v>17</v>
      </c>
      <c r="B65" s="27">
        <v>52</v>
      </c>
      <c r="C65" s="27">
        <v>56</v>
      </c>
      <c r="D65" s="20">
        <f>F65*35+F65*1.25*8+F65*1.5*5+F65*1.75*4</f>
        <v>1476.9293155312503</v>
      </c>
      <c r="E65" s="20">
        <f t="shared" si="2"/>
        <v>1037.2837076874994</v>
      </c>
      <c r="F65" s="21">
        <f>VLOOKUP(A65,'Annexe 3'!$A$8:$E$110,4,FALSE)</f>
        <v>24.8223414375</v>
      </c>
      <c r="G65" s="21">
        <f>VLOOKUP(A65,'Annexe 2'!A64:E106,4,FALSE)</f>
        <v>1995.571169375</v>
      </c>
    </row>
    <row r="66" spans="1:7" x14ac:dyDescent="0.15">
      <c r="A66" s="23" t="s">
        <v>19</v>
      </c>
      <c r="B66" s="26">
        <v>52</v>
      </c>
      <c r="C66" s="26">
        <v>56</v>
      </c>
      <c r="D66" s="51">
        <f>G66</f>
        <v>761.20886187499991</v>
      </c>
      <c r="E66" s="51" t="s">
        <v>116</v>
      </c>
      <c r="F66" s="48">
        <f>VLOOKUP(A66,'Annexe 3'!$A$8:$E$110,4,FALSE)</f>
        <v>12.79342625</v>
      </c>
      <c r="G66" s="48">
        <f>VLOOKUP(A66,'Annexe 2'!A65:E107,4,FALSE)</f>
        <v>761.20886187499991</v>
      </c>
    </row>
    <row r="67" spans="1:7" x14ac:dyDescent="0.15">
      <c r="A67" s="18" t="s">
        <v>23</v>
      </c>
      <c r="B67" s="27">
        <v>52</v>
      </c>
      <c r="C67" s="27">
        <v>56</v>
      </c>
      <c r="D67" s="20">
        <f>F67*35+F67*1.25*8+F67*1.5*5+F67*1.75*4</f>
        <v>1320.30136678125</v>
      </c>
      <c r="E67" s="20">
        <f t="shared" si="2"/>
        <v>455.52275518749957</v>
      </c>
      <c r="F67" s="21">
        <f>VLOOKUP(A67,'Annexe 3'!$A$8:$E$110,4,FALSE)</f>
        <v>22.189938937499999</v>
      </c>
      <c r="G67" s="21">
        <f>VLOOKUP(A67,'Annexe 2'!A66:E108,4,FALSE)</f>
        <v>1548.0627443749997</v>
      </c>
    </row>
    <row r="68" spans="1:7" x14ac:dyDescent="0.15">
      <c r="A68" s="23" t="s">
        <v>26</v>
      </c>
      <c r="B68" s="26">
        <v>51</v>
      </c>
      <c r="C68" s="26">
        <v>55</v>
      </c>
      <c r="D68" s="51">
        <f>G68</f>
        <v>738.8203659374999</v>
      </c>
      <c r="E68" s="51" t="s">
        <v>116</v>
      </c>
      <c r="F68" s="48">
        <f>VLOOKUP(A68,'Annexe 3'!$A$8:$E$110,4,FALSE)</f>
        <v>12.79342625</v>
      </c>
      <c r="G68" s="48">
        <f>VLOOKUP(A68,'Annexe 2'!A67:E110,4,FALSE)</f>
        <v>738.8203659374999</v>
      </c>
    </row>
    <row r="69" spans="1:7" x14ac:dyDescent="0.15">
      <c r="A69" s="18" t="s">
        <v>27</v>
      </c>
      <c r="B69" s="27">
        <v>52</v>
      </c>
      <c r="C69" s="27">
        <v>56</v>
      </c>
      <c r="D69" s="20">
        <f>G69</f>
        <v>761.20886187499991</v>
      </c>
      <c r="E69" s="20" t="s">
        <v>116</v>
      </c>
      <c r="F69" s="21">
        <f>VLOOKUP(A69,'Annexe 3'!$A$8:$E$110,4,FALSE)</f>
        <v>12.79342625</v>
      </c>
      <c r="G69" s="21">
        <f>VLOOKUP(A69,'Annexe 2'!A68:E111,4,FALSE)</f>
        <v>761.20886187499991</v>
      </c>
    </row>
    <row r="70" spans="1:7" x14ac:dyDescent="0.15">
      <c r="A70" s="23" t="s">
        <v>28</v>
      </c>
      <c r="B70" s="26">
        <v>52</v>
      </c>
      <c r="C70" s="26">
        <v>56</v>
      </c>
      <c r="D70" s="51">
        <f>G70</f>
        <v>761.20886187499991</v>
      </c>
      <c r="E70" s="51" t="s">
        <v>116</v>
      </c>
      <c r="F70" s="48">
        <f>VLOOKUP(A70,'Annexe 3'!$A$8:$E$110,4,FALSE)</f>
        <v>12.79342625</v>
      </c>
      <c r="G70" s="48">
        <f>VLOOKUP(A70,'Annexe 2'!A69:E112,4,FALSE)</f>
        <v>761.20886187499991</v>
      </c>
    </row>
    <row r="71" spans="1:7" x14ac:dyDescent="0.15">
      <c r="A71" s="18" t="s">
        <v>30</v>
      </c>
      <c r="B71" s="27">
        <v>51</v>
      </c>
      <c r="C71" s="27">
        <v>55</v>
      </c>
      <c r="D71" s="20">
        <f>F71*35+F71*1.25*8+F71*1.5*5+F71*1.75*3</f>
        <v>1627.1583080156249</v>
      </c>
      <c r="E71" s="20">
        <f t="shared" ref="E71:E96" si="3">2*(G71-D71)</f>
        <v>1726.1139833437496</v>
      </c>
      <c r="F71" s="21">
        <f>VLOOKUP(A71,'Annexe 3'!$A$8:$E$110,4,FALSE)</f>
        <v>28.175901437499999</v>
      </c>
      <c r="G71" s="21">
        <f>VLOOKUP(A71,'Annexe 2'!A70:E113,4,FALSE)</f>
        <v>2490.2152996874997</v>
      </c>
    </row>
    <row r="72" spans="1:7" x14ac:dyDescent="0.15">
      <c r="A72" s="23" t="s">
        <v>32</v>
      </c>
      <c r="B72" s="26">
        <v>52</v>
      </c>
      <c r="C72" s="26">
        <v>56</v>
      </c>
      <c r="D72" s="51">
        <f>F72*35+F72*1.25*8+F72*1.5*5+F72*1.75*4</f>
        <v>1323.7678962812499</v>
      </c>
      <c r="E72" s="51">
        <f t="shared" si="3"/>
        <v>468.39843618750001</v>
      </c>
      <c r="F72" s="48">
        <f>VLOOKUP(A72,'Annexe 3'!$A$8:$E$110,4,FALSE)</f>
        <v>22.248199937499997</v>
      </c>
      <c r="G72" s="48">
        <f>VLOOKUP(A72,'Annexe 2'!A71:E114,4,FALSE)</f>
        <v>1557.9671143749999</v>
      </c>
    </row>
    <row r="73" spans="1:7" x14ac:dyDescent="0.15">
      <c r="A73" s="18" t="s">
        <v>33</v>
      </c>
      <c r="B73" s="27">
        <v>52</v>
      </c>
      <c r="C73" s="27">
        <v>56</v>
      </c>
      <c r="D73" s="20">
        <f>F73*35+F73*1.25*8+F73*1.5*5+F73*1.75*4</f>
        <v>1448.9487153749997</v>
      </c>
      <c r="E73" s="20">
        <f t="shared" si="3"/>
        <v>933.35576425000045</v>
      </c>
      <c r="F73" s="21">
        <f>VLOOKUP(A73,'Annexe 3'!$A$8:$E$110,4,FALSE)</f>
        <v>24.352079249999996</v>
      </c>
      <c r="G73" s="21">
        <f>VLOOKUP(A73,'Annexe 2'!A72:E115,4,FALSE)</f>
        <v>1915.6265974999999</v>
      </c>
    </row>
    <row r="74" spans="1:7" x14ac:dyDescent="0.15">
      <c r="A74" s="23" t="s">
        <v>35</v>
      </c>
      <c r="B74" s="26">
        <v>52</v>
      </c>
      <c r="C74" s="26">
        <v>56</v>
      </c>
      <c r="D74" s="51">
        <f>F74*35+F74*1.25*8+F74*1.5*5+F74*1.75*4</f>
        <v>1771.3412432187499</v>
      </c>
      <c r="E74" s="51">
        <f t="shared" si="3"/>
        <v>2130.8137248125008</v>
      </c>
      <c r="F74" s="48">
        <f>VLOOKUP(A74,'Annexe 3'!$A$8:$E$110,4,FALSE)</f>
        <v>29.770441062499998</v>
      </c>
      <c r="G74" s="48">
        <f>VLOOKUP(A74,'Annexe 2'!A73:E116,4,FALSE)</f>
        <v>2836.7481056250003</v>
      </c>
    </row>
    <row r="75" spans="1:7" x14ac:dyDescent="0.15">
      <c r="A75" s="18" t="s">
        <v>37</v>
      </c>
      <c r="B75" s="27">
        <v>51</v>
      </c>
      <c r="C75" s="27">
        <v>56</v>
      </c>
      <c r="D75" s="20">
        <f>F75*35+F75*1.25*8+F75*1.5*5+F75*1.75*3</f>
        <v>2119.237330546875</v>
      </c>
      <c r="E75" s="20">
        <f t="shared" si="3"/>
        <v>3553.8360670312486</v>
      </c>
      <c r="F75" s="21">
        <f>VLOOKUP(A75,'Annexe 3'!$A$8:$E$110,4,FALSE)</f>
        <v>36.696750312500001</v>
      </c>
      <c r="G75" s="21">
        <f>VLOOKUP(A75,'Annexe 2'!A74:E117,4,FALSE)</f>
        <v>3896.1553640624993</v>
      </c>
    </row>
    <row r="76" spans="1:7" x14ac:dyDescent="0.15">
      <c r="A76" s="23" t="s">
        <v>39</v>
      </c>
      <c r="B76" s="26">
        <v>56</v>
      </c>
      <c r="C76" s="26">
        <v>57</v>
      </c>
      <c r="D76" s="51">
        <f>F76*35+F76*1.25*8+F76*1.5*5+F76*1.75*8</f>
        <v>1561.90624384375</v>
      </c>
      <c r="E76" s="51">
        <f t="shared" si="3"/>
        <v>829.56479856250007</v>
      </c>
      <c r="F76" s="48">
        <f>VLOOKUP(A76,'Annexe 3'!$A$8:$E$110,4,FALSE)</f>
        <v>23.487311937499999</v>
      </c>
      <c r="G76" s="48">
        <f>VLOOKUP(A76,'Annexe 2'!A75:E118,4,FALSE)</f>
        <v>1976.688643125</v>
      </c>
    </row>
    <row r="77" spans="1:7" x14ac:dyDescent="0.15">
      <c r="A77" s="18" t="s">
        <v>41</v>
      </c>
      <c r="B77" s="27">
        <v>56</v>
      </c>
      <c r="C77" s="27">
        <v>57</v>
      </c>
      <c r="D77" s="20">
        <f>F77*35+F77*1.25*8+F77*1.5*5+F77*1.75*8</f>
        <v>1561.90624384375</v>
      </c>
      <c r="E77" s="20">
        <f t="shared" si="3"/>
        <v>829.56479856250007</v>
      </c>
      <c r="F77" s="21">
        <f>VLOOKUP(A77,'Annexe 3'!$A$8:$E$110,4,FALSE)</f>
        <v>23.487311937499999</v>
      </c>
      <c r="G77" s="21">
        <f>VLOOKUP(A77,'Annexe 2'!A76:E119,4,FALSE)</f>
        <v>1976.688643125</v>
      </c>
    </row>
    <row r="78" spans="1:7" x14ac:dyDescent="0.15">
      <c r="A78" s="23" t="s">
        <v>42</v>
      </c>
      <c r="B78" s="26">
        <v>52</v>
      </c>
      <c r="C78" s="26">
        <v>56</v>
      </c>
      <c r="D78" s="51">
        <f>F78*35+F78*1.25*8+F78*1.5*5+F78*1.75*4</f>
        <v>1454.359883375</v>
      </c>
      <c r="E78" s="51">
        <f t="shared" si="3"/>
        <v>953.45438825000019</v>
      </c>
      <c r="F78" s="48">
        <f>VLOOKUP(A78,'Annexe 3'!$A$8:$E$110,4,FALSE)</f>
        <v>24.44302325</v>
      </c>
      <c r="G78" s="48">
        <f>VLOOKUP(A78,'Annexe 2'!A77:E120,4,FALSE)</f>
        <v>1931.0870775000001</v>
      </c>
    </row>
    <row r="79" spans="1:7" x14ac:dyDescent="0.15">
      <c r="A79" s="18" t="s">
        <v>46</v>
      </c>
      <c r="B79" s="27">
        <v>51</v>
      </c>
      <c r="C79" s="27">
        <v>55</v>
      </c>
      <c r="D79" s="20">
        <f>F79*35+F79*1.25*8+F79*1.5*5+F79*1.75*3</f>
        <v>1719.2429713593749</v>
      </c>
      <c r="E79" s="20">
        <f t="shared" si="3"/>
        <v>2068.1427329062503</v>
      </c>
      <c r="F79" s="21">
        <f>VLOOKUP(A79,'Annexe 3'!$A$8:$E$110,4,FALSE)</f>
        <v>29.770441062499998</v>
      </c>
      <c r="G79" s="21">
        <f>VLOOKUP(A79,'Annexe 2'!A78:E121,4,FALSE)</f>
        <v>2753.3143378125001</v>
      </c>
    </row>
    <row r="80" spans="1:7" x14ac:dyDescent="0.15">
      <c r="A80" s="23" t="s">
        <v>52</v>
      </c>
      <c r="B80" s="26">
        <v>52</v>
      </c>
      <c r="C80" s="26">
        <v>56</v>
      </c>
      <c r="D80" s="51">
        <f>F80*35+F80*1.25*8+F80*1.5*5+F80*1.75*4</f>
        <v>1320.30136678125</v>
      </c>
      <c r="E80" s="51">
        <f t="shared" si="3"/>
        <v>455.52275518749957</v>
      </c>
      <c r="F80" s="48">
        <f>VLOOKUP(A80,'Annexe 3'!$A$8:$E$110,4,FALSE)</f>
        <v>22.189938937499999</v>
      </c>
      <c r="G80" s="48">
        <f>VLOOKUP(A80,'Annexe 2'!A79:E122,4,FALSE)</f>
        <v>1548.0627443749997</v>
      </c>
    </row>
    <row r="81" spans="1:7" x14ac:dyDescent="0.15">
      <c r="A81" s="18" t="s">
        <v>53</v>
      </c>
      <c r="B81" s="27">
        <v>56</v>
      </c>
      <c r="C81" s="27">
        <v>57</v>
      </c>
      <c r="D81" s="20">
        <f>F81*35+F81*1.25*8+F81*1.5*5+F81*1.75*8</f>
        <v>1489.4569584999997</v>
      </c>
      <c r="E81" s="20">
        <f t="shared" si="3"/>
        <v>560.46745300000021</v>
      </c>
      <c r="F81" s="21">
        <f>VLOOKUP(A81,'Annexe 3'!$A$8:$E$110,4,FALSE)</f>
        <v>22.397848999999997</v>
      </c>
      <c r="G81" s="21">
        <f>VLOOKUP(A81,'Annexe 2'!A80:E123,4,FALSE)</f>
        <v>1769.6906849999998</v>
      </c>
    </row>
    <row r="82" spans="1:7" x14ac:dyDescent="0.15">
      <c r="A82" s="23" t="s">
        <v>56</v>
      </c>
      <c r="B82" s="26">
        <v>52</v>
      </c>
      <c r="C82" s="26">
        <v>56</v>
      </c>
      <c r="D82" s="51">
        <f>F82*35+F82*1.25*8+F82*1.5*5+F82*1.75*4</f>
        <v>1320.30136678125</v>
      </c>
      <c r="E82" s="51">
        <f t="shared" si="3"/>
        <v>455.52275518749957</v>
      </c>
      <c r="F82" s="48">
        <f>VLOOKUP(A82,'Annexe 3'!$A$8:$E$110,4,FALSE)</f>
        <v>22.189938937499999</v>
      </c>
      <c r="G82" s="48">
        <f>VLOOKUP(A82,'Annexe 2'!A81:E124,4,FALSE)</f>
        <v>1548.0627443749997</v>
      </c>
    </row>
    <row r="83" spans="1:7" x14ac:dyDescent="0.15">
      <c r="A83" s="18" t="s">
        <v>59</v>
      </c>
      <c r="B83" s="27">
        <v>51</v>
      </c>
      <c r="C83" s="27">
        <v>56</v>
      </c>
      <c r="D83" s="20">
        <f>F83*35+F83*1.25*8+F83*1.5*5+F83*1.75*3</f>
        <v>2137.6706757656248</v>
      </c>
      <c r="E83" s="20">
        <f t="shared" si="3"/>
        <v>3622.302777843749</v>
      </c>
      <c r="F83" s="21">
        <f>VLOOKUP(A83,'Annexe 3'!$A$8:$E$110,4,FALSE)</f>
        <v>37.015942437499994</v>
      </c>
      <c r="G83" s="21">
        <f>VLOOKUP(A83,'Annexe 2'!A82:E125,4,FALSE)</f>
        <v>3948.8220646874993</v>
      </c>
    </row>
    <row r="84" spans="1:7" x14ac:dyDescent="0.15">
      <c r="A84" s="23" t="s">
        <v>60</v>
      </c>
      <c r="B84" s="26">
        <v>51</v>
      </c>
      <c r="C84" s="26">
        <v>56</v>
      </c>
      <c r="D84" s="51">
        <f>F84*35+F84*1.25*8+F84*1.5*5+F84*1.75*3</f>
        <v>2119.237330546875</v>
      </c>
      <c r="E84" s="51">
        <f t="shared" si="3"/>
        <v>3553.8360670312486</v>
      </c>
      <c r="F84" s="48">
        <f>VLOOKUP(A84,'Annexe 3'!$A$8:$E$110,4,FALSE)</f>
        <v>36.696750312500001</v>
      </c>
      <c r="G84" s="48">
        <f>VLOOKUP(A84,'Annexe 2'!A83:E126,4,FALSE)</f>
        <v>3896.1553640624993</v>
      </c>
    </row>
    <row r="85" spans="1:7" x14ac:dyDescent="0.15">
      <c r="A85" s="18" t="s">
        <v>62</v>
      </c>
      <c r="B85" s="27">
        <v>56</v>
      </c>
      <c r="C85" s="27">
        <v>57</v>
      </c>
      <c r="D85" s="20">
        <f>F85*35+F85*1.25*8+F85*1.5*5+F85*1.75*8</f>
        <v>1443.8210550312501</v>
      </c>
      <c r="E85" s="20">
        <f t="shared" si="3"/>
        <v>390.9626686874999</v>
      </c>
      <c r="F85" s="21">
        <f>VLOOKUP(A85,'Annexe 3'!$A$8:$E$110,4,FALSE)</f>
        <v>21.7115948125</v>
      </c>
      <c r="G85" s="21">
        <f>VLOOKUP(A85,'Annexe 2'!A84:E127,4,FALSE)</f>
        <v>1639.3023893750001</v>
      </c>
    </row>
    <row r="86" spans="1:7" x14ac:dyDescent="0.15">
      <c r="A86" s="23" t="s">
        <v>63</v>
      </c>
      <c r="B86" s="26">
        <v>51</v>
      </c>
      <c r="C86" s="26">
        <v>55</v>
      </c>
      <c r="D86" s="51">
        <f>F86*35+F86*1.25*8+F86*1.5*5+F86*1.75*3</f>
        <v>1469.2798348593751</v>
      </c>
      <c r="E86" s="51">
        <f t="shared" si="3"/>
        <v>1139.7082259062495</v>
      </c>
      <c r="F86" s="48">
        <f>VLOOKUP(A86,'Annexe 3'!$A$8:$E$110,4,FALSE)</f>
        <v>25.442075062499999</v>
      </c>
      <c r="G86" s="48">
        <f>VLOOKUP(A86,'Annexe 2'!A85:E128,4,FALSE)</f>
        <v>2039.1339478124999</v>
      </c>
    </row>
    <row r="87" spans="1:7" x14ac:dyDescent="0.15">
      <c r="A87" s="18" t="s">
        <v>64</v>
      </c>
      <c r="B87" s="27">
        <v>51</v>
      </c>
      <c r="C87" s="27">
        <v>55</v>
      </c>
      <c r="D87" s="20">
        <f>F87*35+F87*1.25*8+F87*1.5*5+F87*1.75*3</f>
        <v>1719.2429713593749</v>
      </c>
      <c r="E87" s="20">
        <f t="shared" si="3"/>
        <v>2068.1427329062503</v>
      </c>
      <c r="F87" s="21">
        <f>VLOOKUP(A87,'Annexe 3'!$A$8:$E$110,4,FALSE)</f>
        <v>29.770441062499998</v>
      </c>
      <c r="G87" s="21">
        <f>VLOOKUP(A87,'Annexe 2'!A86:E129,4,FALSE)</f>
        <v>2753.3143378125001</v>
      </c>
    </row>
    <row r="88" spans="1:7" x14ac:dyDescent="0.15">
      <c r="A88" s="23" t="s">
        <v>65</v>
      </c>
      <c r="B88" s="26">
        <v>52</v>
      </c>
      <c r="C88" s="26">
        <v>56</v>
      </c>
      <c r="D88" s="51">
        <f>F88*35+F88*1.25*8+F88*1.5*5+F88*1.75*4</f>
        <v>1241.7601656249999</v>
      </c>
      <c r="E88" s="51">
        <f t="shared" si="3"/>
        <v>163.79829375000008</v>
      </c>
      <c r="F88" s="48">
        <f>VLOOKUP(A88,'Annexe 3'!$A$8:$E$110,4,FALSE)</f>
        <v>20.86991875</v>
      </c>
      <c r="G88" s="48">
        <f>VLOOKUP(A88,'Annexe 2'!A87:E130,4,FALSE)</f>
        <v>1323.6593124999999</v>
      </c>
    </row>
    <row r="89" spans="1:7" x14ac:dyDescent="0.15">
      <c r="A89" s="18" t="s">
        <v>69</v>
      </c>
      <c r="B89" s="27">
        <v>56</v>
      </c>
      <c r="C89" s="27">
        <v>57</v>
      </c>
      <c r="D89" s="20">
        <f>F89*35+F89*1.25*8+F89*1.5*5+F89*1.75*8</f>
        <v>1443.8210550312501</v>
      </c>
      <c r="E89" s="20">
        <f t="shared" si="3"/>
        <v>390.9626686874999</v>
      </c>
      <c r="F89" s="21">
        <f>VLOOKUP(A89,'Annexe 3'!$A$8:$E$110,4,FALSE)</f>
        <v>21.7115948125</v>
      </c>
      <c r="G89" s="21">
        <f>VLOOKUP(A89,'Annexe 2'!A88:E131,4,FALSE)</f>
        <v>1639.3023893750001</v>
      </c>
    </row>
    <row r="90" spans="1:7" x14ac:dyDescent="0.15">
      <c r="A90" s="23" t="s">
        <v>82</v>
      </c>
      <c r="B90" s="26">
        <v>52</v>
      </c>
      <c r="C90" s="26">
        <v>56</v>
      </c>
      <c r="D90" s="51">
        <f>F90*35+F90*1.25*8+F90*1.5*5+F90*1.75*4</f>
        <v>1323.7678962812499</v>
      </c>
      <c r="E90" s="51">
        <f t="shared" si="3"/>
        <v>468.39843618750001</v>
      </c>
      <c r="F90" s="48">
        <f>VLOOKUP(A90,'Annexe 3'!$A$8:$E$110,4,FALSE)</f>
        <v>22.248199937499997</v>
      </c>
      <c r="G90" s="48">
        <f>VLOOKUP(A90,'Annexe 2'!A89:E132,4,FALSE)</f>
        <v>1557.9671143749999</v>
      </c>
    </row>
    <row r="91" spans="1:7" x14ac:dyDescent="0.15">
      <c r="A91" s="18" t="s">
        <v>83</v>
      </c>
      <c r="B91" s="27">
        <v>51</v>
      </c>
      <c r="C91" s="27">
        <v>55</v>
      </c>
      <c r="D91" s="20">
        <f>F91*35+F91*1.25*8+F91*1.5*5+F91*1.75*3</f>
        <v>1406.3325766874998</v>
      </c>
      <c r="E91" s="20">
        <f t="shared" si="3"/>
        <v>905.90412412500018</v>
      </c>
      <c r="F91" s="21">
        <f>VLOOKUP(A91,'Annexe 3'!$A$8:$E$110,4,FALSE)</f>
        <v>24.352079249999996</v>
      </c>
      <c r="G91" s="21">
        <f>VLOOKUP(A91,'Annexe 2'!A90:E133,4,FALSE)</f>
        <v>1859.2846387499999</v>
      </c>
    </row>
    <row r="92" spans="1:7" x14ac:dyDescent="0.15">
      <c r="A92" s="23" t="s">
        <v>84</v>
      </c>
      <c r="B92" s="26">
        <v>52</v>
      </c>
      <c r="C92" s="26">
        <v>56</v>
      </c>
      <c r="D92" s="51">
        <f>F92*35+F92*1.25*8+F92*1.5*5+F92*1.75*4</f>
        <v>1536.7639398124998</v>
      </c>
      <c r="E92" s="51">
        <f t="shared" si="3"/>
        <v>1259.5265978750003</v>
      </c>
      <c r="F92" s="48">
        <f>VLOOKUP(A92,'Annexe 3'!$A$8:$E$110,4,FALSE)</f>
        <v>25.827965374999998</v>
      </c>
      <c r="G92" s="48">
        <f>VLOOKUP(A92,'Annexe 2'!A91:E134,4,FALSE)</f>
        <v>2166.5272387499999</v>
      </c>
    </row>
    <row r="93" spans="1:7" x14ac:dyDescent="0.15">
      <c r="A93" s="18" t="s">
        <v>87</v>
      </c>
      <c r="B93" s="27">
        <v>51</v>
      </c>
      <c r="C93" s="27">
        <v>55</v>
      </c>
      <c r="D93" s="20">
        <f>F93*35+F93*1.25*8+F93*1.5*5+F93*1.75*3</f>
        <v>1406.3325766874998</v>
      </c>
      <c r="E93" s="20">
        <f t="shared" si="3"/>
        <v>905.90412412500018</v>
      </c>
      <c r="F93" s="21">
        <f>VLOOKUP(A93,'Annexe 3'!$A$8:$E$110,4,FALSE)</f>
        <v>24.352079249999996</v>
      </c>
      <c r="G93" s="21">
        <f>VLOOKUP(A93,'Annexe 2'!A92:E135,4,FALSE)</f>
        <v>1859.2846387499999</v>
      </c>
    </row>
    <row r="94" spans="1:7" x14ac:dyDescent="0.15">
      <c r="A94" s="23" t="s">
        <v>89</v>
      </c>
      <c r="B94" s="26">
        <v>52</v>
      </c>
      <c r="C94" s="26">
        <v>56</v>
      </c>
      <c r="D94" s="51">
        <f>F94*35+F94*1.25*8+F94*1.5*5+F94*1.75*4</f>
        <v>1266.1844024375</v>
      </c>
      <c r="E94" s="51">
        <f t="shared" si="3"/>
        <v>254.51688762499953</v>
      </c>
      <c r="F94" s="48">
        <f>VLOOKUP(A94,'Annexe 3'!$A$8:$E$110,4,FALSE)</f>
        <v>21.280410125</v>
      </c>
      <c r="G94" s="48">
        <f>VLOOKUP(A94,'Annexe 2'!A93:E136,4,FALSE)</f>
        <v>1393.4428462499998</v>
      </c>
    </row>
    <row r="95" spans="1:7" x14ac:dyDescent="0.15">
      <c r="A95" s="18" t="s">
        <v>95</v>
      </c>
      <c r="B95" s="27">
        <v>56</v>
      </c>
      <c r="C95" s="27">
        <v>57</v>
      </c>
      <c r="D95" s="20">
        <f>F95*35+F95*1.25*8+F95*1.5*5+F95*1.75*8</f>
        <v>1479.0977796875</v>
      </c>
      <c r="E95" s="20">
        <f t="shared" si="3"/>
        <v>521.99050312500003</v>
      </c>
      <c r="F95" s="21">
        <f>VLOOKUP(A95,'Annexe 3'!$A$8:$E$110,4,FALSE)</f>
        <v>22.242071875000001</v>
      </c>
      <c r="G95" s="21">
        <f>VLOOKUP(A95,'Annexe 2'!A94:E137,4,FALSE)</f>
        <v>1740.09303125</v>
      </c>
    </row>
    <row r="96" spans="1:7" x14ac:dyDescent="0.15">
      <c r="A96" s="155" t="s">
        <v>97</v>
      </c>
      <c r="B96" s="166">
        <v>56</v>
      </c>
      <c r="C96" s="166">
        <v>57</v>
      </c>
      <c r="D96" s="51">
        <f>F96*35+F96*1.25*8+F96*1.5*5+F96*1.75*8</f>
        <v>1479.0977796875</v>
      </c>
      <c r="E96" s="51">
        <f t="shared" si="3"/>
        <v>521.99050312500003</v>
      </c>
      <c r="F96" s="48">
        <f>VLOOKUP(A96,'Annexe 3'!$A$8:$E$110,4,FALSE)</f>
        <v>22.242071875000001</v>
      </c>
      <c r="G96" s="48">
        <f>VLOOKUP(A96,'Annexe 2'!A95:E138,4,FALSE)</f>
        <v>1740.09303125</v>
      </c>
    </row>
    <row r="97" spans="1:7" ht="17" thickBot="1" x14ac:dyDescent="0.2">
      <c r="A97" s="195" t="s">
        <v>103</v>
      </c>
      <c r="B97" s="196">
        <v>52</v>
      </c>
      <c r="C97" s="196">
        <v>56</v>
      </c>
      <c r="D97" s="197">
        <f>G97</f>
        <v>761.20886187499991</v>
      </c>
      <c r="E97" s="197" t="s">
        <v>116</v>
      </c>
      <c r="F97" s="198">
        <f>VLOOKUP(A97,'Annexe 3'!$A$8:$E$110,4,FALSE)</f>
        <v>12.79342625</v>
      </c>
      <c r="G97" s="198">
        <f>VLOOKUP(A97,'Annexe 2'!A96:E139,4,FALSE)</f>
        <v>761.20886187499991</v>
      </c>
    </row>
    <row r="98" spans="1:7" x14ac:dyDescent="0.15">
      <c r="A98" s="1"/>
      <c r="B98" s="14"/>
      <c r="C98" s="14"/>
      <c r="D98" s="9"/>
      <c r="E98" s="9"/>
      <c r="F98" s="9"/>
      <c r="G98" s="9"/>
    </row>
    <row r="99" spans="1:7" x14ac:dyDescent="0.15">
      <c r="A99" s="47" t="s">
        <v>105</v>
      </c>
      <c r="B99" s="12">
        <v>18.190000000000001</v>
      </c>
      <c r="C99" s="14"/>
      <c r="D99" s="9"/>
      <c r="E99" s="9"/>
      <c r="F99" s="9"/>
      <c r="G99" s="9"/>
    </row>
    <row r="100" spans="1:7" x14ac:dyDescent="0.2">
      <c r="A100" s="47" t="s">
        <v>106</v>
      </c>
      <c r="B100" s="12">
        <v>7.39</v>
      </c>
    </row>
    <row r="102" spans="1:7" ht="37" customHeight="1" x14ac:dyDescent="0.2">
      <c r="A102" s="245" t="s">
        <v>214</v>
      </c>
      <c r="B102" s="245"/>
      <c r="C102" s="245"/>
      <c r="D102" s="245"/>
      <c r="E102" s="245"/>
      <c r="F102" s="245"/>
      <c r="G102" s="245"/>
    </row>
  </sheetData>
  <autoFilter ref="A54:G97" xr:uid="{73E96206-446F-C44E-845F-F5C88D43523A}"/>
  <mergeCells count="5">
    <mergeCell ref="A102:G102"/>
    <mergeCell ref="A1:G1"/>
    <mergeCell ref="A4:G4"/>
    <mergeCell ref="A6:G6"/>
    <mergeCell ref="A53:G53"/>
  </mergeCells>
  <pageMargins left="0.7" right="0.7" top="0.75" bottom="0.75" header="0.3" footer="0.3"/>
  <pageSetup paperSize="9" orientation="portrait" horizontalDpi="0" verticalDpi="0"/>
  <headerFooter>
    <oddHeader>&amp;C&amp;"Calibri (Corps),Normal"&amp;10Convention collective nationale de la Production cinématographique (IDCC 3097)</oddHeader>
  </headerFooter>
  <ignoredErrors>
    <ignoredError sqref="D19 D32 D34 D38 D42 D44 D4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4D8135-D97A-D742-BA03-13AFC0F7FF79}">
  <sheetPr>
    <tabColor rgb="FF7030A0"/>
  </sheetPr>
  <dimension ref="A1:M47"/>
  <sheetViews>
    <sheetView zoomScaleNormal="100" workbookViewId="0">
      <selection activeCell="A4" sqref="A4"/>
    </sheetView>
  </sheetViews>
  <sheetFormatPr baseColWidth="10" defaultColWidth="17.83203125" defaultRowHeight="14" x14ac:dyDescent="0.15"/>
  <cols>
    <col min="1" max="1" width="16" style="77" customWidth="1"/>
    <col min="2" max="2" width="8.83203125" style="77" customWidth="1"/>
    <col min="3" max="3" width="20.5" style="77" customWidth="1"/>
    <col min="4" max="4" width="17" style="77" customWidth="1"/>
    <col min="5" max="7" width="14.83203125" style="77" customWidth="1"/>
    <col min="8" max="10" width="18.33203125" style="77" customWidth="1"/>
    <col min="11" max="11" width="17.83203125" style="77"/>
    <col min="12" max="12" width="15.6640625" style="77" customWidth="1"/>
    <col min="13" max="13" width="6.33203125" style="77" customWidth="1"/>
    <col min="14" max="16384" width="17.83203125" style="77"/>
  </cols>
  <sheetData>
    <row r="1" spans="1:13" ht="30" customHeight="1" x14ac:dyDescent="0.15">
      <c r="A1" s="78" t="s">
        <v>229</v>
      </c>
    </row>
    <row r="2" spans="1:13" ht="17" customHeight="1" x14ac:dyDescent="0.15">
      <c r="A2" s="78"/>
    </row>
    <row r="3" spans="1:13" ht="14" customHeight="1" x14ac:dyDescent="0.15">
      <c r="A3" s="11" t="s">
        <v>271</v>
      </c>
    </row>
    <row r="4" spans="1:13" ht="15" thickBot="1" x14ac:dyDescent="0.2">
      <c r="B4" s="257"/>
      <c r="C4" s="257"/>
    </row>
    <row r="5" spans="1:13" s="85" customFormat="1" ht="45" x14ac:dyDescent="0.15">
      <c r="A5" s="80" t="s">
        <v>132</v>
      </c>
      <c r="B5" s="81" t="s">
        <v>133</v>
      </c>
      <c r="C5" s="81" t="s">
        <v>134</v>
      </c>
      <c r="D5" s="82" t="s">
        <v>135</v>
      </c>
      <c r="E5" s="83" t="s">
        <v>136</v>
      </c>
      <c r="F5" s="84" t="s">
        <v>137</v>
      </c>
      <c r="G5" s="82" t="s">
        <v>138</v>
      </c>
      <c r="H5" s="83" t="s">
        <v>139</v>
      </c>
      <c r="I5" s="84" t="s">
        <v>140</v>
      </c>
      <c r="J5" s="82" t="s">
        <v>141</v>
      </c>
    </row>
    <row r="6" spans="1:13" ht="30" x14ac:dyDescent="0.15">
      <c r="A6" s="86" t="s">
        <v>142</v>
      </c>
      <c r="B6" s="87">
        <v>1</v>
      </c>
      <c r="C6" s="88" t="s">
        <v>143</v>
      </c>
      <c r="D6" s="89" t="s">
        <v>144</v>
      </c>
      <c r="E6" s="86" t="s">
        <v>116</v>
      </c>
      <c r="F6" s="90" t="s">
        <v>116</v>
      </c>
      <c r="G6" s="91" t="s">
        <v>116</v>
      </c>
      <c r="H6" s="92" t="s">
        <v>116</v>
      </c>
      <c r="I6" s="93" t="s">
        <v>116</v>
      </c>
      <c r="J6" s="91" t="s">
        <v>116</v>
      </c>
    </row>
    <row r="7" spans="1:13" ht="30" x14ac:dyDescent="0.15">
      <c r="A7" s="94" t="s">
        <v>145</v>
      </c>
      <c r="B7" s="95">
        <v>2</v>
      </c>
      <c r="C7" s="96" t="s">
        <v>146</v>
      </c>
      <c r="D7" s="137">
        <v>2725.07</v>
      </c>
      <c r="E7" s="97">
        <v>0.03</v>
      </c>
      <c r="F7" s="98">
        <v>0.03</v>
      </c>
      <c r="G7" s="99">
        <v>0.03</v>
      </c>
      <c r="H7" s="100">
        <f>D7+1*E7*D7</f>
        <v>2806.8221000000003</v>
      </c>
      <c r="I7" s="101">
        <f>D7+2*E7*D7</f>
        <v>2888.5742</v>
      </c>
      <c r="J7" s="102">
        <f>D7+3*E7*D7</f>
        <v>2970.3263000000002</v>
      </c>
      <c r="K7" s="169"/>
      <c r="L7" s="169"/>
      <c r="M7" s="169"/>
    </row>
    <row r="8" spans="1:13" ht="30" x14ac:dyDescent="0.15">
      <c r="A8" s="86" t="s">
        <v>147</v>
      </c>
      <c r="B8" s="90">
        <v>3</v>
      </c>
      <c r="C8" s="90" t="s">
        <v>148</v>
      </c>
      <c r="D8" s="138">
        <v>2186.09</v>
      </c>
      <c r="E8" s="103">
        <v>0.03</v>
      </c>
      <c r="F8" s="104">
        <v>0.03</v>
      </c>
      <c r="G8" s="105">
        <v>0.03</v>
      </c>
      <c r="H8" s="92">
        <f>D8+1*E8*D8</f>
        <v>2251.6727000000001</v>
      </c>
      <c r="I8" s="93">
        <f>D8+2*E8*D8</f>
        <v>2317.2554</v>
      </c>
      <c r="J8" s="106">
        <f>D8+3*E8*D8</f>
        <v>2382.8380999999999</v>
      </c>
      <c r="K8" s="169"/>
      <c r="L8" s="169"/>
    </row>
    <row r="9" spans="1:13" ht="30" x14ac:dyDescent="0.15">
      <c r="A9" s="94" t="s">
        <v>149</v>
      </c>
      <c r="B9" s="95">
        <v>4</v>
      </c>
      <c r="C9" s="107" t="s">
        <v>150</v>
      </c>
      <c r="D9" s="137">
        <v>1901</v>
      </c>
      <c r="E9" s="97">
        <v>0.03</v>
      </c>
      <c r="F9" s="98">
        <v>0.03</v>
      </c>
      <c r="G9" s="99">
        <v>0.03</v>
      </c>
      <c r="H9" s="100">
        <f>D9+1*E9*D9</f>
        <v>1958.03</v>
      </c>
      <c r="I9" s="101">
        <f>D9+2*E9*D9</f>
        <v>2015.06</v>
      </c>
      <c r="J9" s="102">
        <f>D9+3*E9*D9</f>
        <v>2072.09</v>
      </c>
      <c r="K9" s="169"/>
      <c r="L9" s="169"/>
    </row>
    <row r="10" spans="1:13" ht="30" x14ac:dyDescent="0.15">
      <c r="A10" s="86" t="s">
        <v>151</v>
      </c>
      <c r="B10" s="90">
        <v>5</v>
      </c>
      <c r="C10" s="108" t="s">
        <v>152</v>
      </c>
      <c r="D10" s="138">
        <v>1802.22</v>
      </c>
      <c r="E10" s="103">
        <v>0.03</v>
      </c>
      <c r="F10" s="104">
        <v>0.03</v>
      </c>
      <c r="G10" s="91" t="s">
        <v>116</v>
      </c>
      <c r="H10" s="139">
        <f>D10+1*E10*D10</f>
        <v>1856.2866000000001</v>
      </c>
      <c r="I10" s="140">
        <f>D10+2*E10*D10</f>
        <v>1910.3532</v>
      </c>
      <c r="J10" s="109" t="s">
        <v>116</v>
      </c>
      <c r="K10" s="169"/>
      <c r="L10" s="169"/>
    </row>
    <row r="11" spans="1:13" ht="31" thickBot="1" x14ac:dyDescent="0.2">
      <c r="A11" s="110" t="s">
        <v>153</v>
      </c>
      <c r="B11" s="111">
        <v>6</v>
      </c>
      <c r="C11" s="111" t="s">
        <v>154</v>
      </c>
      <c r="D11" s="199">
        <v>1771.26</v>
      </c>
      <c r="E11" s="112">
        <v>0.03</v>
      </c>
      <c r="F11" s="111" t="s">
        <v>116</v>
      </c>
      <c r="G11" s="113" t="s">
        <v>116</v>
      </c>
      <c r="H11" s="141">
        <f>D11+1*E11*D11</f>
        <v>1824.3978</v>
      </c>
      <c r="I11" s="142" t="s">
        <v>116</v>
      </c>
      <c r="J11" s="114" t="s">
        <v>116</v>
      </c>
      <c r="K11" s="169"/>
      <c r="L11" s="169"/>
    </row>
    <row r="13" spans="1:13" ht="37" customHeight="1" x14ac:dyDescent="0.15">
      <c r="A13" s="245" t="s">
        <v>215</v>
      </c>
      <c r="B13" s="245"/>
      <c r="C13" s="245"/>
      <c r="D13" s="245"/>
      <c r="E13" s="245"/>
      <c r="F13" s="245"/>
      <c r="G13" s="245"/>
      <c r="H13" s="245"/>
      <c r="I13" s="245"/>
      <c r="J13" s="245"/>
    </row>
    <row r="14" spans="1:13" x14ac:dyDescent="0.15">
      <c r="A14" s="85"/>
      <c r="B14" s="85"/>
      <c r="C14" s="85"/>
      <c r="D14" s="85"/>
    </row>
    <row r="15" spans="1:13" ht="20" x14ac:dyDescent="0.15">
      <c r="A15" s="78" t="s">
        <v>155</v>
      </c>
    </row>
    <row r="16" spans="1:13" ht="15" thickBot="1" x14ac:dyDescent="0.2"/>
    <row r="17" spans="1:4" ht="15" x14ac:dyDescent="0.15">
      <c r="A17" s="258" t="s">
        <v>2</v>
      </c>
      <c r="B17" s="259"/>
      <c r="C17" s="259"/>
      <c r="D17" s="115" t="s">
        <v>133</v>
      </c>
    </row>
    <row r="18" spans="1:4" x14ac:dyDescent="0.15">
      <c r="A18" s="253" t="s">
        <v>156</v>
      </c>
      <c r="B18" s="254"/>
      <c r="C18" s="254"/>
      <c r="D18" s="116">
        <v>1</v>
      </c>
    </row>
    <row r="19" spans="1:4" x14ac:dyDescent="0.15">
      <c r="A19" s="255" t="s">
        <v>157</v>
      </c>
      <c r="B19" s="256"/>
      <c r="C19" s="256"/>
      <c r="D19" s="117">
        <v>2</v>
      </c>
    </row>
    <row r="20" spans="1:4" x14ac:dyDescent="0.15">
      <c r="A20" s="253" t="s">
        <v>158</v>
      </c>
      <c r="B20" s="254"/>
      <c r="C20" s="254"/>
      <c r="D20" s="116">
        <v>2</v>
      </c>
    </row>
    <row r="21" spans="1:4" x14ac:dyDescent="0.15">
      <c r="A21" s="255" t="s">
        <v>159</v>
      </c>
      <c r="B21" s="256"/>
      <c r="C21" s="256"/>
      <c r="D21" s="117">
        <v>3</v>
      </c>
    </row>
    <row r="22" spans="1:4" x14ac:dyDescent="0.15">
      <c r="A22" s="253" t="s">
        <v>160</v>
      </c>
      <c r="B22" s="254"/>
      <c r="C22" s="254"/>
      <c r="D22" s="116">
        <v>3</v>
      </c>
    </row>
    <row r="23" spans="1:4" x14ac:dyDescent="0.15">
      <c r="A23" s="255" t="s">
        <v>161</v>
      </c>
      <c r="B23" s="256"/>
      <c r="C23" s="256"/>
      <c r="D23" s="117">
        <v>4</v>
      </c>
    </row>
    <row r="24" spans="1:4" x14ac:dyDescent="0.15">
      <c r="A24" s="253" t="s">
        <v>162</v>
      </c>
      <c r="B24" s="254"/>
      <c r="C24" s="254"/>
      <c r="D24" s="116">
        <v>4</v>
      </c>
    </row>
    <row r="25" spans="1:4" x14ac:dyDescent="0.15">
      <c r="A25" s="255" t="s">
        <v>163</v>
      </c>
      <c r="B25" s="256"/>
      <c r="C25" s="256"/>
      <c r="D25" s="117">
        <v>2</v>
      </c>
    </row>
    <row r="26" spans="1:4" x14ac:dyDescent="0.15">
      <c r="A26" s="253" t="s">
        <v>164</v>
      </c>
      <c r="B26" s="254"/>
      <c r="C26" s="254"/>
      <c r="D26" s="116">
        <v>3</v>
      </c>
    </row>
    <row r="27" spans="1:4" x14ac:dyDescent="0.15">
      <c r="A27" s="255" t="s">
        <v>165</v>
      </c>
      <c r="B27" s="256"/>
      <c r="C27" s="256"/>
      <c r="D27" s="117">
        <v>5</v>
      </c>
    </row>
    <row r="28" spans="1:4" x14ac:dyDescent="0.15">
      <c r="A28" s="253" t="s">
        <v>166</v>
      </c>
      <c r="B28" s="254"/>
      <c r="C28" s="254"/>
      <c r="D28" s="116">
        <v>2</v>
      </c>
    </row>
    <row r="29" spans="1:4" x14ac:dyDescent="0.15">
      <c r="A29" s="255" t="s">
        <v>167</v>
      </c>
      <c r="B29" s="256"/>
      <c r="C29" s="256"/>
      <c r="D29" s="117">
        <v>5</v>
      </c>
    </row>
    <row r="30" spans="1:4" x14ac:dyDescent="0.15">
      <c r="A30" s="253" t="s">
        <v>168</v>
      </c>
      <c r="B30" s="254"/>
      <c r="C30" s="254"/>
      <c r="D30" s="116">
        <v>2</v>
      </c>
    </row>
    <row r="31" spans="1:4" x14ac:dyDescent="0.15">
      <c r="A31" s="255" t="s">
        <v>169</v>
      </c>
      <c r="B31" s="256"/>
      <c r="C31" s="256"/>
      <c r="D31" s="117">
        <v>3</v>
      </c>
    </row>
    <row r="32" spans="1:4" x14ac:dyDescent="0.15">
      <c r="A32" s="253" t="s">
        <v>170</v>
      </c>
      <c r="B32" s="254"/>
      <c r="C32" s="254"/>
      <c r="D32" s="116">
        <v>6</v>
      </c>
    </row>
    <row r="33" spans="1:4" x14ac:dyDescent="0.15">
      <c r="A33" s="255" t="s">
        <v>171</v>
      </c>
      <c r="B33" s="256"/>
      <c r="C33" s="256"/>
      <c r="D33" s="117">
        <v>6</v>
      </c>
    </row>
    <row r="34" spans="1:4" x14ac:dyDescent="0.15">
      <c r="A34" s="253" t="s">
        <v>172</v>
      </c>
      <c r="B34" s="254"/>
      <c r="C34" s="254"/>
      <c r="D34" s="116">
        <v>6</v>
      </c>
    </row>
    <row r="35" spans="1:4" x14ac:dyDescent="0.15">
      <c r="A35" s="255" t="s">
        <v>173</v>
      </c>
      <c r="B35" s="256"/>
      <c r="C35" s="256"/>
      <c r="D35" s="117">
        <v>6</v>
      </c>
    </row>
    <row r="36" spans="1:4" x14ac:dyDescent="0.15">
      <c r="A36" s="253" t="s">
        <v>174</v>
      </c>
      <c r="B36" s="254"/>
      <c r="C36" s="254"/>
      <c r="D36" s="116">
        <v>2</v>
      </c>
    </row>
    <row r="37" spans="1:4" x14ac:dyDescent="0.15">
      <c r="A37" s="255" t="s">
        <v>175</v>
      </c>
      <c r="B37" s="256"/>
      <c r="C37" s="256"/>
      <c r="D37" s="117">
        <v>4</v>
      </c>
    </row>
    <row r="38" spans="1:4" ht="15" x14ac:dyDescent="0.15">
      <c r="A38" s="253" t="s">
        <v>176</v>
      </c>
      <c r="B38" s="254"/>
      <c r="C38" s="254"/>
      <c r="D38" s="116" t="s">
        <v>144</v>
      </c>
    </row>
    <row r="39" spans="1:4" x14ac:dyDescent="0.15">
      <c r="A39" s="255" t="s">
        <v>177</v>
      </c>
      <c r="B39" s="256"/>
      <c r="C39" s="256"/>
      <c r="D39" s="117">
        <v>3</v>
      </c>
    </row>
    <row r="40" spans="1:4" x14ac:dyDescent="0.15">
      <c r="A40" s="253" t="s">
        <v>178</v>
      </c>
      <c r="B40" s="254"/>
      <c r="C40" s="254"/>
      <c r="D40" s="116">
        <v>3</v>
      </c>
    </row>
    <row r="41" spans="1:4" x14ac:dyDescent="0.15">
      <c r="A41" s="255" t="s">
        <v>179</v>
      </c>
      <c r="B41" s="256"/>
      <c r="C41" s="256"/>
      <c r="D41" s="117">
        <v>4</v>
      </c>
    </row>
    <row r="42" spans="1:4" x14ac:dyDescent="0.15">
      <c r="A42" s="253" t="s">
        <v>180</v>
      </c>
      <c r="B42" s="254"/>
      <c r="C42" s="254"/>
      <c r="D42" s="116">
        <v>2</v>
      </c>
    </row>
    <row r="43" spans="1:4" x14ac:dyDescent="0.15">
      <c r="A43" s="255" t="s">
        <v>181</v>
      </c>
      <c r="B43" s="256"/>
      <c r="C43" s="256"/>
      <c r="D43" s="117">
        <v>4</v>
      </c>
    </row>
    <row r="44" spans="1:4" x14ac:dyDescent="0.15">
      <c r="A44" s="253" t="s">
        <v>182</v>
      </c>
      <c r="B44" s="254"/>
      <c r="C44" s="254"/>
      <c r="D44" s="116">
        <v>4</v>
      </c>
    </row>
    <row r="45" spans="1:4" x14ac:dyDescent="0.15">
      <c r="A45" s="255" t="s">
        <v>183</v>
      </c>
      <c r="B45" s="256"/>
      <c r="C45" s="256"/>
      <c r="D45" s="117">
        <v>5</v>
      </c>
    </row>
    <row r="46" spans="1:4" x14ac:dyDescent="0.15">
      <c r="A46" s="253" t="s">
        <v>184</v>
      </c>
      <c r="B46" s="254"/>
      <c r="C46" s="254"/>
      <c r="D46" s="116">
        <v>5</v>
      </c>
    </row>
    <row r="47" spans="1:4" ht="15" thickBot="1" x14ac:dyDescent="0.2">
      <c r="A47" s="260" t="s">
        <v>185</v>
      </c>
      <c r="B47" s="261"/>
      <c r="C47" s="261"/>
      <c r="D47" s="118">
        <v>5</v>
      </c>
    </row>
  </sheetData>
  <mergeCells count="33">
    <mergeCell ref="A47:C47"/>
    <mergeCell ref="A42:C42"/>
    <mergeCell ref="A41:C41"/>
    <mergeCell ref="A40:C40"/>
    <mergeCell ref="A32:C32"/>
    <mergeCell ref="A31:C31"/>
    <mergeCell ref="A30:C30"/>
    <mergeCell ref="A29:C29"/>
    <mergeCell ref="A46:C46"/>
    <mergeCell ref="A37:C37"/>
    <mergeCell ref="A36:C36"/>
    <mergeCell ref="A35:C35"/>
    <mergeCell ref="A34:C34"/>
    <mergeCell ref="A33:C33"/>
    <mergeCell ref="A43:C43"/>
    <mergeCell ref="A44:C44"/>
    <mergeCell ref="A45:C45"/>
    <mergeCell ref="A39:C39"/>
    <mergeCell ref="A38:C38"/>
    <mergeCell ref="A28:C28"/>
    <mergeCell ref="A27:C27"/>
    <mergeCell ref="A22:C22"/>
    <mergeCell ref="A21:C21"/>
    <mergeCell ref="B4:C4"/>
    <mergeCell ref="A13:J13"/>
    <mergeCell ref="A17:C17"/>
    <mergeCell ref="A18:C18"/>
    <mergeCell ref="A19:C19"/>
    <mergeCell ref="A20:C20"/>
    <mergeCell ref="A24:C24"/>
    <mergeCell ref="A23:C23"/>
    <mergeCell ref="A26:C26"/>
    <mergeCell ref="A25:C25"/>
  </mergeCells>
  <pageMargins left="0.7" right="0.7" top="0.75" bottom="0.75" header="0.3" footer="0.3"/>
  <pageSetup paperSize="9" orientation="portrait" horizontalDpi="0" verticalDpi="0"/>
  <headerFooter>
    <oddHeader>&amp;C&amp;"Calibri (Corps),Normal"&amp;10Convention collective nationale de la Production cinématographique (IDCC 3097)</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A28969-393E-2B4B-9F02-AFE1DC3ABE99}">
  <sheetPr>
    <tabColor rgb="FFFF2F92"/>
  </sheetPr>
  <dimension ref="A1:G26"/>
  <sheetViews>
    <sheetView zoomScaleNormal="100" workbookViewId="0">
      <selection activeCell="A4" sqref="A4"/>
    </sheetView>
  </sheetViews>
  <sheetFormatPr baseColWidth="10" defaultRowHeight="15" x14ac:dyDescent="0.15"/>
  <cols>
    <col min="1" max="1" width="32.83203125" style="200" customWidth="1"/>
    <col min="2" max="2" width="12.83203125" style="200" customWidth="1"/>
    <col min="3" max="3" width="14.83203125" style="200" customWidth="1"/>
    <col min="4" max="4" width="17" style="200" customWidth="1"/>
    <col min="5" max="5" width="13.6640625" style="200" customWidth="1"/>
    <col min="6" max="16384" width="10.83203125" style="200"/>
  </cols>
  <sheetData>
    <row r="1" spans="1:6" ht="30" customHeight="1" x14ac:dyDescent="0.15">
      <c r="A1" s="2" t="s">
        <v>202</v>
      </c>
      <c r="B1" s="1"/>
      <c r="C1" s="1"/>
    </row>
    <row r="2" spans="1:6" ht="17" customHeight="1" x14ac:dyDescent="0.15">
      <c r="A2" s="2"/>
      <c r="B2" s="1"/>
      <c r="C2" s="1"/>
    </row>
    <row r="3" spans="1:6" x14ac:dyDescent="0.15">
      <c r="A3" s="228" t="s">
        <v>272</v>
      </c>
      <c r="B3" s="1"/>
      <c r="C3" s="1"/>
    </row>
    <row r="4" spans="1:6" ht="16" thickBot="1" x14ac:dyDescent="0.2">
      <c r="B4" s="1"/>
      <c r="C4" s="1"/>
    </row>
    <row r="5" spans="1:6" ht="30" customHeight="1" x14ac:dyDescent="0.15">
      <c r="A5" s="262" t="s">
        <v>186</v>
      </c>
      <c r="B5" s="263"/>
      <c r="C5" s="264"/>
      <c r="D5" s="201"/>
      <c r="E5" s="202"/>
      <c r="F5" s="202"/>
    </row>
    <row r="6" spans="1:6" ht="20" customHeight="1" x14ac:dyDescent="0.15">
      <c r="A6" s="265" t="s">
        <v>187</v>
      </c>
      <c r="B6" s="266"/>
      <c r="C6" s="267"/>
    </row>
    <row r="7" spans="1:6" x14ac:dyDescent="0.15">
      <c r="A7" s="268" t="s">
        <v>188</v>
      </c>
      <c r="B7" s="269"/>
      <c r="C7" s="102">
        <v>418.25</v>
      </c>
      <c r="D7" s="203"/>
    </row>
    <row r="8" spans="1:6" x14ac:dyDescent="0.15">
      <c r="A8" s="268" t="s">
        <v>189</v>
      </c>
      <c r="B8" s="269"/>
      <c r="C8" s="102">
        <v>1266.7</v>
      </c>
      <c r="D8" s="203"/>
    </row>
    <row r="9" spans="1:6" x14ac:dyDescent="0.15">
      <c r="A9" s="268" t="s">
        <v>190</v>
      </c>
      <c r="B9" s="269"/>
      <c r="C9" s="102">
        <v>1570.23</v>
      </c>
      <c r="D9" s="203"/>
    </row>
    <row r="10" spans="1:6" ht="20" customHeight="1" x14ac:dyDescent="0.15">
      <c r="A10" s="265" t="s">
        <v>191</v>
      </c>
      <c r="B10" s="266"/>
      <c r="C10" s="267"/>
      <c r="D10" s="203"/>
    </row>
    <row r="11" spans="1:6" x14ac:dyDescent="0.15">
      <c r="A11" s="273" t="s">
        <v>192</v>
      </c>
      <c r="B11" s="207" t="s">
        <v>193</v>
      </c>
      <c r="C11" s="102">
        <v>54.37</v>
      </c>
      <c r="D11" s="203"/>
    </row>
    <row r="12" spans="1:6" x14ac:dyDescent="0.15">
      <c r="A12" s="273"/>
      <c r="B12" s="207" t="s">
        <v>194</v>
      </c>
      <c r="C12" s="102">
        <v>108.75</v>
      </c>
      <c r="D12" s="203"/>
    </row>
    <row r="13" spans="1:6" x14ac:dyDescent="0.15">
      <c r="A13" s="273" t="s">
        <v>195</v>
      </c>
      <c r="B13" s="207" t="s">
        <v>196</v>
      </c>
      <c r="C13" s="102">
        <v>54.37</v>
      </c>
      <c r="D13" s="203"/>
    </row>
    <row r="14" spans="1:6" ht="16" thickBot="1" x14ac:dyDescent="0.2">
      <c r="A14" s="274"/>
      <c r="B14" s="208" t="s">
        <v>197</v>
      </c>
      <c r="C14" s="209">
        <v>94.11</v>
      </c>
      <c r="D14" s="203"/>
    </row>
    <row r="15" spans="1:6" ht="75" customHeight="1" x14ac:dyDescent="0.15">
      <c r="A15" s="272" t="s">
        <v>198</v>
      </c>
      <c r="B15" s="272"/>
      <c r="C15" s="272"/>
      <c r="D15" s="203"/>
    </row>
    <row r="16" spans="1:6" ht="16" thickBot="1" x14ac:dyDescent="0.2">
      <c r="D16" s="203"/>
    </row>
    <row r="17" spans="1:7" ht="30" customHeight="1" x14ac:dyDescent="0.15">
      <c r="A17" s="275" t="s">
        <v>199</v>
      </c>
      <c r="B17" s="276"/>
      <c r="C17" s="277"/>
      <c r="D17" s="203"/>
    </row>
    <row r="18" spans="1:7" x14ac:dyDescent="0.15">
      <c r="A18" s="268" t="s">
        <v>200</v>
      </c>
      <c r="B18" s="269"/>
      <c r="C18" s="102">
        <v>149.49</v>
      </c>
      <c r="D18" s="203"/>
      <c r="G18" s="204"/>
    </row>
    <row r="19" spans="1:7" x14ac:dyDescent="0.15">
      <c r="A19" s="268" t="s">
        <v>189</v>
      </c>
      <c r="B19" s="269"/>
      <c r="C19" s="102">
        <v>560.67999999999995</v>
      </c>
      <c r="D19" s="203"/>
    </row>
    <row r="20" spans="1:7" ht="16" thickBot="1" x14ac:dyDescent="0.2">
      <c r="A20" s="270" t="s">
        <v>190</v>
      </c>
      <c r="B20" s="271"/>
      <c r="C20" s="209">
        <v>672.72</v>
      </c>
      <c r="D20" s="203"/>
    </row>
    <row r="21" spans="1:7" ht="64" customHeight="1" x14ac:dyDescent="0.15">
      <c r="A21" s="272" t="s">
        <v>201</v>
      </c>
      <c r="B21" s="272"/>
      <c r="C21" s="272"/>
      <c r="D21" s="203"/>
    </row>
    <row r="23" spans="1:7" ht="17" customHeight="1" x14ac:dyDescent="0.15">
      <c r="A23" s="2"/>
    </row>
    <row r="24" spans="1:7" ht="17" customHeight="1" x14ac:dyDescent="0.15"/>
    <row r="26" spans="1:7" ht="19" customHeight="1" x14ac:dyDescent="0.15"/>
  </sheetData>
  <mergeCells count="14">
    <mergeCell ref="A19:B19"/>
    <mergeCell ref="A20:B20"/>
    <mergeCell ref="A21:C21"/>
    <mergeCell ref="A10:C10"/>
    <mergeCell ref="A11:A12"/>
    <mergeCell ref="A13:A14"/>
    <mergeCell ref="A15:C15"/>
    <mergeCell ref="A17:C17"/>
    <mergeCell ref="A18:B18"/>
    <mergeCell ref="A5:C5"/>
    <mergeCell ref="A6:C6"/>
    <mergeCell ref="A7:B7"/>
    <mergeCell ref="A8:B8"/>
    <mergeCell ref="A9:B9"/>
  </mergeCells>
  <pageMargins left="0.7" right="0.7" top="0.75" bottom="0.75" header="0.3" footer="0.3"/>
  <pageSetup paperSize="9" orientation="portrait" horizontalDpi="0" verticalDpi="0"/>
  <headerFooter>
    <oddHeader>&amp;C&amp;"Calibri (Corps),Normal"&amp;10Convention collective nationale de la Production cinématographique (IDCC 3097)</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C5D0F-CAF7-DB49-8BDA-365347B4F314}">
  <sheetPr>
    <tabColor rgb="FF00B050"/>
  </sheetPr>
  <dimension ref="A1:E59"/>
  <sheetViews>
    <sheetView workbookViewId="0">
      <selection activeCell="A53" sqref="A53"/>
    </sheetView>
  </sheetViews>
  <sheetFormatPr baseColWidth="10" defaultRowHeight="15" x14ac:dyDescent="0.2"/>
  <cols>
    <col min="1" max="1" width="53.33203125" style="216" customWidth="1"/>
    <col min="2" max="2" width="15.5" style="216" customWidth="1"/>
    <col min="3" max="4" width="17.1640625" style="216" customWidth="1"/>
    <col min="5" max="16384" width="10.83203125" style="216"/>
  </cols>
  <sheetData>
    <row r="1" spans="1:5" ht="29" customHeight="1" x14ac:dyDescent="0.2">
      <c r="A1" s="2" t="s">
        <v>203</v>
      </c>
    </row>
    <row r="3" spans="1:5" x14ac:dyDescent="0.2">
      <c r="A3" s="11" t="s">
        <v>272</v>
      </c>
    </row>
    <row r="4" spans="1:5" x14ac:dyDescent="0.2">
      <c r="A4" s="11"/>
    </row>
    <row r="5" spans="1:5" x14ac:dyDescent="0.2">
      <c r="A5" s="226" t="s">
        <v>232</v>
      </c>
    </row>
    <row r="7" spans="1:5" ht="39" customHeight="1" x14ac:dyDescent="0.2">
      <c r="A7" s="280" t="s">
        <v>216</v>
      </c>
      <c r="B7" s="278" t="s">
        <v>273</v>
      </c>
      <c r="C7" s="282" t="s">
        <v>274</v>
      </c>
      <c r="D7" s="283"/>
      <c r="E7" s="278" t="s">
        <v>209</v>
      </c>
    </row>
    <row r="8" spans="1:5" ht="28" customHeight="1" thickBot="1" x14ac:dyDescent="0.25">
      <c r="A8" s="281"/>
      <c r="B8" s="279"/>
      <c r="C8" s="206" t="s">
        <v>217</v>
      </c>
      <c r="D8" s="206" t="s">
        <v>218</v>
      </c>
      <c r="E8" s="279"/>
    </row>
    <row r="9" spans="1:5" x14ac:dyDescent="0.2">
      <c r="A9" s="217" t="s">
        <v>219</v>
      </c>
      <c r="B9" s="229">
        <f>E9*8*1.1</f>
        <v>107.00800000000001</v>
      </c>
      <c r="C9" s="210">
        <f>E9*35+E9*1.25*5</f>
        <v>501.6</v>
      </c>
      <c r="D9" s="210">
        <f>E9*35+E9*1.25*13</f>
        <v>623.20000000000005</v>
      </c>
      <c r="E9" s="211">
        <v>12.16</v>
      </c>
    </row>
    <row r="10" spans="1:5" x14ac:dyDescent="0.2">
      <c r="A10" s="218" t="s">
        <v>220</v>
      </c>
      <c r="B10" s="230">
        <f>E10*8*1.1</f>
        <v>150.04000000000002</v>
      </c>
      <c r="C10" s="212">
        <f>E10*35+E10*1.25*5</f>
        <v>703.3125</v>
      </c>
      <c r="D10" s="212">
        <f>E10*35+E10*1.25*13</f>
        <v>873.8125</v>
      </c>
      <c r="E10" s="212">
        <v>17.05</v>
      </c>
    </row>
    <row r="11" spans="1:5" x14ac:dyDescent="0.2">
      <c r="A11" s="219" t="s">
        <v>230</v>
      </c>
      <c r="B11" s="231">
        <f>E11*8*1.1</f>
        <v>250.00800000000001</v>
      </c>
      <c r="C11" s="213">
        <f>E11*35+E11*1.25*5</f>
        <v>1171.9124999999999</v>
      </c>
      <c r="D11" s="213">
        <f>E11*35+E11*1.25*13</f>
        <v>1456.0125</v>
      </c>
      <c r="E11" s="213">
        <v>28.41</v>
      </c>
    </row>
    <row r="12" spans="1:5" x14ac:dyDescent="0.2">
      <c r="A12" s="220" t="s">
        <v>221</v>
      </c>
      <c r="B12" s="230">
        <f>E12*8*1.1</f>
        <v>165</v>
      </c>
      <c r="C12" s="212">
        <f>E12*35+E12*1.25*5</f>
        <v>773.4375</v>
      </c>
      <c r="D12" s="212">
        <f>E12*35+E12*1.25*13</f>
        <v>960.9375</v>
      </c>
      <c r="E12" s="212">
        <v>18.75</v>
      </c>
    </row>
    <row r="13" spans="1:5" x14ac:dyDescent="0.2">
      <c r="A13" s="219" t="s">
        <v>222</v>
      </c>
      <c r="B13" s="231">
        <f>E13*8*1.1</f>
        <v>200.02400000000003</v>
      </c>
      <c r="C13" s="213">
        <f>E13*35+E13*1.25*5</f>
        <v>937.61250000000007</v>
      </c>
      <c r="D13" s="213">
        <f>E13*35+E13*1.25*13</f>
        <v>1164.9125000000001</v>
      </c>
      <c r="E13" s="213">
        <v>22.73</v>
      </c>
    </row>
    <row r="14" spans="1:5" x14ac:dyDescent="0.2">
      <c r="A14" s="221"/>
      <c r="B14" s="233"/>
      <c r="C14" s="234"/>
      <c r="D14" s="234"/>
      <c r="E14" s="234"/>
    </row>
    <row r="15" spans="1:5" x14ac:dyDescent="0.2">
      <c r="A15" s="222" t="s">
        <v>223</v>
      </c>
      <c r="B15" s="205"/>
      <c r="C15" s="205"/>
      <c r="D15" s="205"/>
      <c r="E15" s="205"/>
    </row>
    <row r="16" spans="1:5" x14ac:dyDescent="0.2">
      <c r="A16" s="222" t="s">
        <v>224</v>
      </c>
      <c r="B16" s="134"/>
    </row>
    <row r="17" spans="1:2" x14ac:dyDescent="0.2">
      <c r="A17" s="222" t="s">
        <v>225</v>
      </c>
      <c r="B17" s="134"/>
    </row>
    <row r="18" spans="1:2" x14ac:dyDescent="0.2">
      <c r="A18" s="232"/>
      <c r="B18" s="134"/>
    </row>
    <row r="19" spans="1:2" x14ac:dyDescent="0.2">
      <c r="A19" s="286" t="s">
        <v>270</v>
      </c>
      <c r="B19" s="286"/>
    </row>
    <row r="20" spans="1:2" x14ac:dyDescent="0.2">
      <c r="A20" s="219" t="s">
        <v>278</v>
      </c>
      <c r="B20" s="213">
        <v>46.08</v>
      </c>
    </row>
    <row r="21" spans="1:2" x14ac:dyDescent="0.2">
      <c r="A21" s="219" t="s">
        <v>279</v>
      </c>
      <c r="B21" s="213">
        <v>92.16</v>
      </c>
    </row>
    <row r="23" spans="1:2" x14ac:dyDescent="0.2">
      <c r="A23" s="223" t="s">
        <v>231</v>
      </c>
    </row>
    <row r="25" spans="1:2" ht="21" customHeight="1" x14ac:dyDescent="0.2">
      <c r="A25" s="286" t="s">
        <v>233</v>
      </c>
      <c r="B25" s="286"/>
    </row>
    <row r="26" spans="1:2" ht="60" x14ac:dyDescent="0.2">
      <c r="A26" s="207" t="s">
        <v>234</v>
      </c>
      <c r="B26" s="214">
        <v>70</v>
      </c>
    </row>
    <row r="27" spans="1:2" ht="59" customHeight="1" x14ac:dyDescent="0.2">
      <c r="A27" s="207" t="s">
        <v>235</v>
      </c>
      <c r="B27" s="215">
        <v>95</v>
      </c>
    </row>
    <row r="28" spans="1:2" ht="17" customHeight="1" x14ac:dyDescent="0.2">
      <c r="A28" s="224" t="s">
        <v>236</v>
      </c>
      <c r="B28" s="225"/>
    </row>
    <row r="29" spans="1:2" ht="16" x14ac:dyDescent="0.2">
      <c r="A29" s="40"/>
      <c r="B29" s="40"/>
    </row>
    <row r="30" spans="1:2" ht="21" customHeight="1" x14ac:dyDescent="0.2">
      <c r="A30" s="286" t="s">
        <v>237</v>
      </c>
      <c r="B30" s="286"/>
    </row>
    <row r="31" spans="1:2" ht="30" x14ac:dyDescent="0.2">
      <c r="A31" s="207" t="s">
        <v>238</v>
      </c>
      <c r="B31" s="214">
        <v>25</v>
      </c>
    </row>
    <row r="32" spans="1:2" ht="30" x14ac:dyDescent="0.2">
      <c r="A32" s="207" t="s">
        <v>239</v>
      </c>
      <c r="B32" s="215">
        <v>25</v>
      </c>
    </row>
    <row r="33" spans="1:2" ht="45" x14ac:dyDescent="0.2">
      <c r="A33" s="207" t="s">
        <v>244</v>
      </c>
      <c r="B33" s="95" t="s">
        <v>240</v>
      </c>
    </row>
    <row r="34" spans="1:2" x14ac:dyDescent="0.2">
      <c r="A34" s="207" t="s">
        <v>241</v>
      </c>
      <c r="B34" s="215">
        <v>15</v>
      </c>
    </row>
    <row r="35" spans="1:2" ht="30" x14ac:dyDescent="0.2">
      <c r="A35" s="207" t="s">
        <v>242</v>
      </c>
      <c r="B35" s="215">
        <v>50</v>
      </c>
    </row>
    <row r="36" spans="1:2" x14ac:dyDescent="0.2">
      <c r="A36" s="207" t="s">
        <v>243</v>
      </c>
      <c r="B36" s="215">
        <v>20</v>
      </c>
    </row>
    <row r="38" spans="1:2" ht="20" customHeight="1" x14ac:dyDescent="0.2">
      <c r="A38" s="286" t="s">
        <v>245</v>
      </c>
      <c r="B38" s="286"/>
    </row>
    <row r="39" spans="1:2" ht="30" x14ac:dyDescent="0.2">
      <c r="A39" s="207" t="s">
        <v>246</v>
      </c>
      <c r="B39" s="214">
        <v>20</v>
      </c>
    </row>
    <row r="40" spans="1:2" x14ac:dyDescent="0.2">
      <c r="A40" s="207" t="s">
        <v>247</v>
      </c>
      <c r="B40" s="214">
        <v>25</v>
      </c>
    </row>
    <row r="41" spans="1:2" ht="27" customHeight="1" x14ac:dyDescent="0.2">
      <c r="A41" s="284" t="s">
        <v>275</v>
      </c>
      <c r="B41" s="285"/>
    </row>
    <row r="42" spans="1:2" ht="30" x14ac:dyDescent="0.2">
      <c r="A42" s="207" t="s">
        <v>276</v>
      </c>
      <c r="B42" s="214">
        <v>25</v>
      </c>
    </row>
    <row r="43" spans="1:2" x14ac:dyDescent="0.2">
      <c r="A43" s="207" t="s">
        <v>277</v>
      </c>
      <c r="B43" s="214">
        <v>35</v>
      </c>
    </row>
    <row r="44" spans="1:2" ht="30" x14ac:dyDescent="0.2">
      <c r="A44" s="207" t="s">
        <v>267</v>
      </c>
      <c r="B44" s="214">
        <v>9.4</v>
      </c>
    </row>
    <row r="45" spans="1:2" ht="30" x14ac:dyDescent="0.2">
      <c r="A45" s="207" t="s">
        <v>248</v>
      </c>
      <c r="B45" s="214" t="s">
        <v>249</v>
      </c>
    </row>
    <row r="47" spans="1:2" ht="20" customHeight="1" x14ac:dyDescent="0.2">
      <c r="A47" s="286" t="s">
        <v>250</v>
      </c>
      <c r="B47" s="286"/>
    </row>
    <row r="48" spans="1:2" x14ac:dyDescent="0.2">
      <c r="A48" s="207" t="s">
        <v>253</v>
      </c>
      <c r="B48" s="214" t="s">
        <v>251</v>
      </c>
    </row>
    <row r="49" spans="1:2" x14ac:dyDescent="0.2">
      <c r="A49" s="207" t="s">
        <v>252</v>
      </c>
      <c r="B49" s="214">
        <v>8.82</v>
      </c>
    </row>
    <row r="51" spans="1:2" ht="20" customHeight="1" x14ac:dyDescent="0.2">
      <c r="A51" s="286" t="s">
        <v>254</v>
      </c>
      <c r="B51" s="286"/>
    </row>
    <row r="52" spans="1:2" ht="30" x14ac:dyDescent="0.2">
      <c r="A52" s="207" t="s">
        <v>255</v>
      </c>
      <c r="B52" s="215" t="s">
        <v>256</v>
      </c>
    </row>
    <row r="53" spans="1:2" ht="45" x14ac:dyDescent="0.2">
      <c r="A53" s="207" t="s">
        <v>257</v>
      </c>
      <c r="B53" s="215" t="s">
        <v>258</v>
      </c>
    </row>
    <row r="55" spans="1:2" x14ac:dyDescent="0.2">
      <c r="A55" s="286" t="s">
        <v>259</v>
      </c>
      <c r="B55" s="286"/>
    </row>
    <row r="56" spans="1:2" ht="45" x14ac:dyDescent="0.2">
      <c r="A56" s="219" t="s">
        <v>260</v>
      </c>
      <c r="B56" s="95" t="s">
        <v>261</v>
      </c>
    </row>
    <row r="58" spans="1:2" x14ac:dyDescent="0.2">
      <c r="A58" s="286" t="s">
        <v>268</v>
      </c>
      <c r="B58" s="286"/>
    </row>
    <row r="59" spans="1:2" ht="30" customHeight="1" x14ac:dyDescent="0.2">
      <c r="A59" s="287" t="s">
        <v>269</v>
      </c>
      <c r="B59" s="288"/>
    </row>
  </sheetData>
  <mergeCells count="14">
    <mergeCell ref="A58:B58"/>
    <mergeCell ref="A59:B59"/>
    <mergeCell ref="A55:B55"/>
    <mergeCell ref="A19:B19"/>
    <mergeCell ref="A25:B25"/>
    <mergeCell ref="A30:B30"/>
    <mergeCell ref="A38:B38"/>
    <mergeCell ref="A47:B47"/>
    <mergeCell ref="A51:B51"/>
    <mergeCell ref="E7:E8"/>
    <mergeCell ref="A7:A8"/>
    <mergeCell ref="B7:B8"/>
    <mergeCell ref="C7:D7"/>
    <mergeCell ref="A41:B4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9</vt:i4>
      </vt:variant>
    </vt:vector>
  </HeadingPairs>
  <TitlesOfParts>
    <vt:vector size="9" baseType="lpstr">
      <vt:lpstr>Sommaire</vt:lpstr>
      <vt:lpstr>Réalisateurs</vt:lpstr>
      <vt:lpstr>Annexe 1</vt:lpstr>
      <vt:lpstr>Annexe 2</vt:lpstr>
      <vt:lpstr>Annexe 3</vt:lpstr>
      <vt:lpstr>Annexe 3 bis</vt:lpstr>
      <vt:lpstr>Annexe 4</vt:lpstr>
      <vt:lpstr>Artistes-interprètes</vt:lpstr>
      <vt:lpstr>Artistes de complément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SPI</dc:creator>
  <cp:lastModifiedBy>Délégation patronale</cp:lastModifiedBy>
  <cp:lastPrinted>2021-12-29T17:37:15Z</cp:lastPrinted>
  <dcterms:created xsi:type="dcterms:W3CDTF">2021-12-29T13:41:56Z</dcterms:created>
  <dcterms:modified xsi:type="dcterms:W3CDTF">2023-08-03T09:55:33Z</dcterms:modified>
</cp:coreProperties>
</file>