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7"/>
  <workbookPr defaultThemeVersion="166925"/>
  <mc:AlternateContent xmlns:mc="http://schemas.openxmlformats.org/markup-compatibility/2006">
    <mc:Choice Requires="x15">
      <x15ac:absPath xmlns:x15ac="http://schemas.microsoft.com/office/spreadsheetml/2010/11/ac" url="/Users/admin/Desktop/Salaires/"/>
    </mc:Choice>
  </mc:AlternateContent>
  <xr:revisionPtr revIDLastSave="2" documentId="8_{1645B71D-676C-A84D-A999-8EDBC0D9B345}" xr6:coauthVersionLast="47" xr6:coauthVersionMax="47" xr10:uidLastSave="{0F8CDEE0-6ECE-2549-A29D-EEC229CA2DC3}"/>
  <bookViews>
    <workbookView xWindow="0" yWindow="460" windowWidth="18060" windowHeight="14180" activeTab="2" xr2:uid="{AB4F5838-C155-0E4C-B5AC-F7E4F0703B2D}"/>
  </bookViews>
  <sheets>
    <sheet name="Sommaire" sheetId="8" r:id="rId1"/>
    <sheet name="Réalisateurs" sheetId="2" r:id="rId2"/>
    <sheet name="Annexe 1" sheetId="1" r:id="rId3"/>
    <sheet name="Annexe 2" sheetId="3" r:id="rId4"/>
    <sheet name="Annexe 3 (1)" sheetId="4" r:id="rId5"/>
    <sheet name="Annexe 3 bis (1)" sheetId="5" r:id="rId6"/>
    <sheet name="Annexe 3 (2)" sheetId="9" r:id="rId7"/>
    <sheet name="Annexe 3 bis (2)" sheetId="10" r:id="rId8"/>
    <sheet name="Annexe 4" sheetId="11" r:id="rId9"/>
    <sheet name="Artistes" sheetId="12" r:id="rId10"/>
  </sheets>
  <definedNames>
    <definedName name="_xlnm._FilterDatabase" localSheetId="4" hidden="1">'Annexe 3 (1)'!$A$6:$I$108</definedName>
    <definedName name="_xlnm._FilterDatabase" localSheetId="6" hidden="1">'Annexe 3 (2)'!$A$6:$I$108</definedName>
    <definedName name="_xlnm._FilterDatabase" localSheetId="5" hidden="1">'Annexe 3 bis (1)'!$A$7:$I$49</definedName>
    <definedName name="_xlnm._FilterDatabase" localSheetId="7" hidden="1">'Annexe 3 bis (2)'!$A$52:$K$94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2" i="9" l="1"/>
  <c r="B112" i="9"/>
  <c r="C111" i="9"/>
  <c r="B111" i="9"/>
  <c r="B24" i="2"/>
  <c r="C112" i="4"/>
  <c r="B112" i="4"/>
  <c r="C111" i="4"/>
  <c r="B111" i="4"/>
  <c r="B112" i="1"/>
  <c r="B111" i="1"/>
  <c r="C112" i="1"/>
  <c r="C111" i="1"/>
  <c r="M7" i="5"/>
  <c r="M6" i="4"/>
  <c r="M6" i="9"/>
  <c r="B9" i="2"/>
  <c r="B20" i="2"/>
  <c r="I9" i="4"/>
  <c r="C9" i="4"/>
  <c r="I10" i="4"/>
  <c r="C10" i="4"/>
  <c r="I11" i="4"/>
  <c r="C11" i="4"/>
  <c r="I12" i="4"/>
  <c r="C12" i="4"/>
  <c r="I13" i="4"/>
  <c r="C13" i="4"/>
  <c r="I14" i="4"/>
  <c r="C14" i="4"/>
  <c r="I15" i="4"/>
  <c r="C15" i="4"/>
  <c r="I16" i="4"/>
  <c r="C16" i="4"/>
  <c r="I17" i="4"/>
  <c r="C17" i="4"/>
  <c r="I18" i="4"/>
  <c r="C18" i="4"/>
  <c r="I19" i="4"/>
  <c r="C19" i="4"/>
  <c r="I20" i="4"/>
  <c r="C20" i="4"/>
  <c r="I21" i="4"/>
  <c r="C21" i="4"/>
  <c r="I22" i="4"/>
  <c r="C22" i="4"/>
  <c r="I23" i="4"/>
  <c r="C23" i="4"/>
  <c r="I24" i="4"/>
  <c r="C24" i="4"/>
  <c r="I25" i="4"/>
  <c r="C25" i="4"/>
  <c r="I26" i="4"/>
  <c r="C26" i="4"/>
  <c r="I27" i="4"/>
  <c r="C27" i="4"/>
  <c r="I28" i="4"/>
  <c r="C28" i="4"/>
  <c r="I29" i="4"/>
  <c r="C29" i="4"/>
  <c r="I30" i="4"/>
  <c r="C30" i="4"/>
  <c r="I31" i="4"/>
  <c r="C31" i="4"/>
  <c r="I32" i="4"/>
  <c r="C32" i="4"/>
  <c r="I33" i="4"/>
  <c r="C33" i="4"/>
  <c r="I34" i="4"/>
  <c r="C34" i="4"/>
  <c r="I35" i="4"/>
  <c r="C35" i="4"/>
  <c r="I36" i="4"/>
  <c r="C36" i="4"/>
  <c r="I37" i="4"/>
  <c r="C37" i="4"/>
  <c r="I38" i="4"/>
  <c r="C38" i="4"/>
  <c r="I39" i="4"/>
  <c r="C39" i="4"/>
  <c r="I40" i="4"/>
  <c r="C40" i="4"/>
  <c r="I41" i="4"/>
  <c r="C41" i="4"/>
  <c r="I42" i="4"/>
  <c r="C42" i="4"/>
  <c r="I43" i="4"/>
  <c r="C43" i="4"/>
  <c r="I44" i="4"/>
  <c r="C44" i="4"/>
  <c r="I45" i="4"/>
  <c r="C45" i="4"/>
  <c r="I46" i="4"/>
  <c r="C46" i="4"/>
  <c r="I47" i="4"/>
  <c r="C47" i="4"/>
  <c r="I48" i="4"/>
  <c r="C48" i="4"/>
  <c r="I49" i="4"/>
  <c r="C49" i="4"/>
  <c r="I50" i="4"/>
  <c r="C50" i="4"/>
  <c r="I51" i="4"/>
  <c r="C51" i="4"/>
  <c r="I52" i="4"/>
  <c r="C52" i="4"/>
  <c r="I53" i="4"/>
  <c r="C53" i="4"/>
  <c r="I54" i="4"/>
  <c r="C54" i="4"/>
  <c r="I55" i="4"/>
  <c r="C55" i="4"/>
  <c r="I56" i="4"/>
  <c r="C56" i="4"/>
  <c r="I57" i="4"/>
  <c r="C57" i="4"/>
  <c r="I58" i="4"/>
  <c r="C58" i="4"/>
  <c r="I59" i="4"/>
  <c r="C59" i="4"/>
  <c r="I60" i="4"/>
  <c r="C60" i="4"/>
  <c r="I61" i="4"/>
  <c r="C61" i="4"/>
  <c r="I62" i="4"/>
  <c r="C62" i="4"/>
  <c r="I63" i="4"/>
  <c r="C63" i="4"/>
  <c r="I64" i="4"/>
  <c r="C64" i="4"/>
  <c r="I65" i="4"/>
  <c r="C65" i="4"/>
  <c r="I66" i="4"/>
  <c r="C66" i="4"/>
  <c r="I67" i="4"/>
  <c r="C67" i="4"/>
  <c r="I68" i="4"/>
  <c r="C68" i="4"/>
  <c r="I69" i="4"/>
  <c r="C69" i="4"/>
  <c r="I70" i="4"/>
  <c r="C70" i="4"/>
  <c r="I71" i="4"/>
  <c r="C71" i="4"/>
  <c r="I72" i="4"/>
  <c r="C72" i="4"/>
  <c r="I73" i="4"/>
  <c r="C73" i="4"/>
  <c r="I74" i="4"/>
  <c r="C74" i="4"/>
  <c r="I75" i="4"/>
  <c r="C75" i="4"/>
  <c r="I76" i="4"/>
  <c r="C76" i="4"/>
  <c r="I77" i="4"/>
  <c r="C77" i="4"/>
  <c r="I78" i="4"/>
  <c r="C78" i="4"/>
  <c r="I79" i="4"/>
  <c r="C79" i="4"/>
  <c r="I80" i="4"/>
  <c r="C80" i="4"/>
  <c r="I81" i="4"/>
  <c r="C81" i="4"/>
  <c r="I82" i="4"/>
  <c r="C82" i="4"/>
  <c r="I83" i="4"/>
  <c r="C83" i="4"/>
  <c r="I84" i="4"/>
  <c r="C84" i="4"/>
  <c r="I85" i="4"/>
  <c r="C85" i="4"/>
  <c r="I86" i="4"/>
  <c r="C86" i="4"/>
  <c r="I87" i="4"/>
  <c r="C87" i="4"/>
  <c r="I88" i="4"/>
  <c r="C88" i="4"/>
  <c r="I89" i="4"/>
  <c r="C89" i="4"/>
  <c r="I90" i="4"/>
  <c r="C90" i="4"/>
  <c r="I91" i="4"/>
  <c r="C91" i="4"/>
  <c r="I92" i="4"/>
  <c r="C92" i="4"/>
  <c r="I93" i="4"/>
  <c r="C93" i="4"/>
  <c r="I94" i="4"/>
  <c r="C94" i="4"/>
  <c r="I95" i="4"/>
  <c r="C95" i="4"/>
  <c r="I96" i="4"/>
  <c r="C96" i="4"/>
  <c r="I97" i="4"/>
  <c r="C97" i="4"/>
  <c r="I98" i="4"/>
  <c r="C98" i="4"/>
  <c r="I99" i="4"/>
  <c r="C99" i="4"/>
  <c r="I100" i="4"/>
  <c r="C100" i="4"/>
  <c r="I101" i="4"/>
  <c r="C101" i="4"/>
  <c r="I102" i="4"/>
  <c r="C102" i="4"/>
  <c r="I103" i="4"/>
  <c r="C103" i="4"/>
  <c r="I104" i="4"/>
  <c r="C104" i="4"/>
  <c r="I105" i="4"/>
  <c r="C105" i="4"/>
  <c r="I106" i="4"/>
  <c r="C106" i="4"/>
  <c r="I107" i="4"/>
  <c r="C107" i="4"/>
  <c r="I108" i="4"/>
  <c r="C108" i="4"/>
  <c r="I108" i="9"/>
  <c r="C108" i="9"/>
  <c r="I9" i="9"/>
  <c r="C9" i="9"/>
  <c r="I10" i="9"/>
  <c r="C10" i="9"/>
  <c r="I11" i="9"/>
  <c r="C11" i="9"/>
  <c r="I12" i="9"/>
  <c r="C12" i="9"/>
  <c r="I13" i="9"/>
  <c r="C13" i="9"/>
  <c r="I14" i="9"/>
  <c r="C14" i="9"/>
  <c r="I15" i="9"/>
  <c r="C15" i="9"/>
  <c r="I16" i="9"/>
  <c r="C16" i="9"/>
  <c r="I17" i="9"/>
  <c r="C17" i="9"/>
  <c r="I18" i="9"/>
  <c r="C18" i="9"/>
  <c r="I19" i="9"/>
  <c r="C19" i="9"/>
  <c r="I20" i="9"/>
  <c r="C20" i="9"/>
  <c r="I21" i="9"/>
  <c r="C21" i="9"/>
  <c r="I22" i="9"/>
  <c r="C22" i="9"/>
  <c r="I23" i="9"/>
  <c r="C23" i="9"/>
  <c r="I24" i="9"/>
  <c r="C24" i="9"/>
  <c r="I25" i="9"/>
  <c r="C25" i="9"/>
  <c r="I26" i="9"/>
  <c r="C26" i="9"/>
  <c r="I27" i="9"/>
  <c r="C27" i="9"/>
  <c r="I28" i="9"/>
  <c r="C28" i="9"/>
  <c r="I29" i="9"/>
  <c r="C29" i="9"/>
  <c r="I30" i="9"/>
  <c r="C30" i="9"/>
  <c r="I31" i="9"/>
  <c r="C31" i="9"/>
  <c r="I32" i="9"/>
  <c r="C32" i="9"/>
  <c r="I33" i="9"/>
  <c r="C33" i="9"/>
  <c r="I34" i="9"/>
  <c r="C34" i="9"/>
  <c r="I35" i="9"/>
  <c r="C35" i="9"/>
  <c r="I36" i="9"/>
  <c r="C36" i="9"/>
  <c r="I37" i="9"/>
  <c r="C37" i="9"/>
  <c r="I38" i="9"/>
  <c r="C38" i="9"/>
  <c r="I39" i="9"/>
  <c r="C39" i="9"/>
  <c r="I40" i="9"/>
  <c r="C40" i="9"/>
  <c r="I41" i="9"/>
  <c r="C41" i="9"/>
  <c r="I42" i="9"/>
  <c r="C42" i="9"/>
  <c r="I43" i="9"/>
  <c r="C43" i="9"/>
  <c r="I44" i="9"/>
  <c r="C44" i="9"/>
  <c r="I45" i="9"/>
  <c r="C45" i="9"/>
  <c r="I46" i="9"/>
  <c r="C46" i="9"/>
  <c r="I47" i="9"/>
  <c r="C47" i="9"/>
  <c r="I48" i="9"/>
  <c r="C48" i="9"/>
  <c r="I49" i="9"/>
  <c r="C49" i="9"/>
  <c r="I50" i="9"/>
  <c r="C50" i="9"/>
  <c r="I51" i="9"/>
  <c r="C51" i="9"/>
  <c r="I52" i="9"/>
  <c r="C52" i="9"/>
  <c r="I53" i="9"/>
  <c r="C53" i="9"/>
  <c r="I54" i="9"/>
  <c r="C54" i="9"/>
  <c r="I55" i="9"/>
  <c r="C55" i="9"/>
  <c r="I56" i="9"/>
  <c r="C56" i="9"/>
  <c r="I57" i="9"/>
  <c r="C57" i="9"/>
  <c r="I58" i="9"/>
  <c r="C58" i="9"/>
  <c r="I59" i="9"/>
  <c r="C59" i="9"/>
  <c r="I60" i="9"/>
  <c r="C60" i="9"/>
  <c r="I61" i="9"/>
  <c r="C61" i="9"/>
  <c r="I62" i="9"/>
  <c r="C62" i="9"/>
  <c r="I63" i="9"/>
  <c r="C63" i="9"/>
  <c r="I64" i="9"/>
  <c r="C64" i="9"/>
  <c r="I65" i="9"/>
  <c r="C65" i="9"/>
  <c r="I66" i="9"/>
  <c r="C66" i="9"/>
  <c r="I67" i="9"/>
  <c r="C67" i="9"/>
  <c r="I68" i="9"/>
  <c r="C68" i="9"/>
  <c r="I69" i="9"/>
  <c r="C69" i="9"/>
  <c r="I70" i="9"/>
  <c r="C70" i="9"/>
  <c r="I71" i="9"/>
  <c r="C71" i="9"/>
  <c r="I72" i="9"/>
  <c r="C72" i="9"/>
  <c r="I73" i="9"/>
  <c r="C73" i="9"/>
  <c r="I74" i="9"/>
  <c r="C74" i="9"/>
  <c r="I75" i="9"/>
  <c r="C75" i="9"/>
  <c r="I76" i="9"/>
  <c r="C76" i="9"/>
  <c r="I77" i="9"/>
  <c r="C77" i="9"/>
  <c r="I78" i="9"/>
  <c r="C78" i="9"/>
  <c r="I79" i="9"/>
  <c r="C79" i="9"/>
  <c r="I80" i="9"/>
  <c r="C80" i="9"/>
  <c r="I81" i="9"/>
  <c r="C81" i="9"/>
  <c r="I82" i="9"/>
  <c r="C82" i="9"/>
  <c r="I83" i="9"/>
  <c r="C83" i="9"/>
  <c r="I84" i="9"/>
  <c r="C84" i="9"/>
  <c r="I85" i="9"/>
  <c r="C85" i="9"/>
  <c r="I86" i="9"/>
  <c r="C86" i="9"/>
  <c r="I87" i="9"/>
  <c r="C87" i="9"/>
  <c r="I88" i="9"/>
  <c r="C88" i="9"/>
  <c r="I89" i="9"/>
  <c r="C89" i="9"/>
  <c r="I90" i="9"/>
  <c r="C90" i="9"/>
  <c r="I91" i="9"/>
  <c r="C91" i="9"/>
  <c r="I92" i="9"/>
  <c r="C92" i="9"/>
  <c r="I93" i="9"/>
  <c r="C93" i="9"/>
  <c r="I94" i="9"/>
  <c r="C94" i="9"/>
  <c r="I95" i="9"/>
  <c r="C95" i="9"/>
  <c r="I96" i="9"/>
  <c r="C96" i="9"/>
  <c r="I97" i="9"/>
  <c r="C97" i="9"/>
  <c r="I98" i="9"/>
  <c r="C98" i="9"/>
  <c r="I99" i="9"/>
  <c r="C99" i="9"/>
  <c r="I100" i="9"/>
  <c r="C100" i="9"/>
  <c r="I101" i="9"/>
  <c r="C101" i="9"/>
  <c r="I102" i="9"/>
  <c r="C102" i="9"/>
  <c r="I103" i="9"/>
  <c r="C103" i="9"/>
  <c r="I104" i="9"/>
  <c r="C104" i="9"/>
  <c r="I105" i="9"/>
  <c r="C105" i="9"/>
  <c r="I106" i="9"/>
  <c r="C106" i="9"/>
  <c r="I107" i="9"/>
  <c r="C107" i="9"/>
  <c r="B108" i="1"/>
  <c r="H108" i="4"/>
  <c r="B108" i="4"/>
  <c r="F108" i="4"/>
  <c r="B107" i="1"/>
  <c r="H107" i="4"/>
  <c r="B107" i="4"/>
  <c r="B106" i="1"/>
  <c r="H106" i="4"/>
  <c r="B105" i="1"/>
  <c r="H105" i="4"/>
  <c r="B105" i="4"/>
  <c r="F105" i="4"/>
  <c r="B104" i="1"/>
  <c r="H104" i="4"/>
  <c r="B104" i="4"/>
  <c r="F104" i="4"/>
  <c r="B103" i="1"/>
  <c r="H103" i="4"/>
  <c r="B102" i="1"/>
  <c r="H102" i="4"/>
  <c r="B101" i="1"/>
  <c r="H101" i="4"/>
  <c r="B101" i="4"/>
  <c r="F101" i="4"/>
  <c r="B100" i="1"/>
  <c r="H100" i="4"/>
  <c r="B100" i="4"/>
  <c r="F100" i="4"/>
  <c r="B99" i="1"/>
  <c r="H99" i="4"/>
  <c r="B98" i="1"/>
  <c r="H98" i="4"/>
  <c r="B97" i="1"/>
  <c r="H97" i="4"/>
  <c r="B97" i="4"/>
  <c r="F97" i="4"/>
  <c r="B96" i="1"/>
  <c r="H96" i="4"/>
  <c r="B96" i="4"/>
  <c r="F96" i="4"/>
  <c r="B95" i="1"/>
  <c r="H95" i="4"/>
  <c r="B94" i="1"/>
  <c r="H94" i="4"/>
  <c r="B93" i="1"/>
  <c r="H93" i="4"/>
  <c r="B93" i="4"/>
  <c r="F93" i="4"/>
  <c r="B92" i="1"/>
  <c r="H92" i="4"/>
  <c r="B92" i="4"/>
  <c r="F92" i="4"/>
  <c r="B91" i="1"/>
  <c r="H91" i="4"/>
  <c r="B90" i="1"/>
  <c r="H90" i="4"/>
  <c r="B89" i="1"/>
  <c r="H89" i="4"/>
  <c r="B89" i="4"/>
  <c r="F89" i="4"/>
  <c r="B88" i="1"/>
  <c r="H88" i="4"/>
  <c r="B88" i="4"/>
  <c r="F88" i="4"/>
  <c r="B87" i="1"/>
  <c r="H87" i="4"/>
  <c r="B86" i="1"/>
  <c r="H86" i="4"/>
  <c r="B85" i="1"/>
  <c r="H85" i="4"/>
  <c r="B85" i="4"/>
  <c r="F85" i="4"/>
  <c r="B84" i="1"/>
  <c r="H84" i="4"/>
  <c r="B84" i="4"/>
  <c r="F84" i="4"/>
  <c r="B83" i="1"/>
  <c r="H83" i="4"/>
  <c r="B82" i="1"/>
  <c r="H82" i="4"/>
  <c r="B81" i="1"/>
  <c r="H81" i="4"/>
  <c r="B81" i="4"/>
  <c r="F81" i="4"/>
  <c r="B80" i="1"/>
  <c r="H80" i="4"/>
  <c r="B80" i="4"/>
  <c r="F80" i="4"/>
  <c r="B79" i="1"/>
  <c r="H79" i="4"/>
  <c r="B78" i="1"/>
  <c r="H78" i="4"/>
  <c r="B77" i="1"/>
  <c r="H77" i="4"/>
  <c r="B77" i="4"/>
  <c r="F77" i="4"/>
  <c r="B76" i="1"/>
  <c r="H76" i="4"/>
  <c r="B76" i="4"/>
  <c r="F76" i="4"/>
  <c r="B75" i="1"/>
  <c r="H75" i="4"/>
  <c r="B74" i="1"/>
  <c r="H74" i="4"/>
  <c r="B73" i="1"/>
  <c r="H73" i="4"/>
  <c r="B73" i="4"/>
  <c r="F73" i="4"/>
  <c r="B72" i="1"/>
  <c r="H72" i="4"/>
  <c r="B72" i="4"/>
  <c r="F72" i="4"/>
  <c r="B71" i="1"/>
  <c r="H71" i="4"/>
  <c r="B70" i="1"/>
  <c r="H70" i="4"/>
  <c r="B69" i="1"/>
  <c r="H69" i="4"/>
  <c r="B69" i="4"/>
  <c r="F69" i="4"/>
  <c r="B68" i="1"/>
  <c r="H68" i="4"/>
  <c r="B68" i="4"/>
  <c r="F68" i="4"/>
  <c r="B67" i="1"/>
  <c r="H67" i="4"/>
  <c r="B66" i="1"/>
  <c r="H66" i="4"/>
  <c r="B65" i="1"/>
  <c r="H65" i="4"/>
  <c r="B65" i="4"/>
  <c r="F65" i="4"/>
  <c r="B64" i="1"/>
  <c r="H64" i="4"/>
  <c r="B64" i="4"/>
  <c r="F64" i="4"/>
  <c r="B63" i="1"/>
  <c r="H63" i="4"/>
  <c r="B62" i="1"/>
  <c r="H62" i="4"/>
  <c r="B61" i="1"/>
  <c r="H61" i="4"/>
  <c r="B61" i="4"/>
  <c r="F61" i="4"/>
  <c r="B60" i="1"/>
  <c r="H60" i="4"/>
  <c r="B60" i="4"/>
  <c r="F60" i="4"/>
  <c r="B59" i="1"/>
  <c r="H59" i="4"/>
  <c r="B58" i="1"/>
  <c r="H58" i="4"/>
  <c r="B57" i="1"/>
  <c r="H57" i="4"/>
  <c r="B57" i="4"/>
  <c r="F57" i="4"/>
  <c r="B56" i="1"/>
  <c r="H56" i="4"/>
  <c r="B56" i="4"/>
  <c r="F56" i="4"/>
  <c r="B55" i="1"/>
  <c r="H55" i="4"/>
  <c r="B54" i="1"/>
  <c r="H54" i="4"/>
  <c r="B53" i="1"/>
  <c r="H53" i="4"/>
  <c r="B53" i="4"/>
  <c r="F53" i="4"/>
  <c r="B52" i="1"/>
  <c r="H52" i="4"/>
  <c r="B52" i="4"/>
  <c r="F52" i="4"/>
  <c r="B51" i="1"/>
  <c r="H51" i="4"/>
  <c r="B50" i="1"/>
  <c r="H50" i="4"/>
  <c r="B49" i="1"/>
  <c r="H49" i="4"/>
  <c r="B49" i="4"/>
  <c r="F49" i="4"/>
  <c r="B48" i="1"/>
  <c r="H48" i="4"/>
  <c r="B48" i="4"/>
  <c r="F48" i="4"/>
  <c r="B47" i="1"/>
  <c r="H47" i="4"/>
  <c r="B46" i="1"/>
  <c r="H46" i="4"/>
  <c r="B45" i="1"/>
  <c r="H45" i="4"/>
  <c r="B45" i="4"/>
  <c r="F45" i="4"/>
  <c r="B44" i="1"/>
  <c r="H44" i="4"/>
  <c r="B44" i="4"/>
  <c r="F44" i="4"/>
  <c r="B43" i="1"/>
  <c r="H43" i="4"/>
  <c r="B42" i="1"/>
  <c r="H42" i="4"/>
  <c r="B41" i="1"/>
  <c r="H41" i="4"/>
  <c r="B41" i="4"/>
  <c r="F41" i="4"/>
  <c r="B40" i="1"/>
  <c r="H40" i="4"/>
  <c r="B40" i="4"/>
  <c r="F40" i="4"/>
  <c r="B39" i="1"/>
  <c r="H39" i="4"/>
  <c r="B38" i="1"/>
  <c r="H38" i="4"/>
  <c r="B37" i="1"/>
  <c r="H37" i="4"/>
  <c r="B37" i="4"/>
  <c r="F37" i="4"/>
  <c r="B36" i="1"/>
  <c r="H36" i="4"/>
  <c r="B36" i="4"/>
  <c r="F36" i="4"/>
  <c r="B35" i="1"/>
  <c r="H35" i="4"/>
  <c r="B34" i="1"/>
  <c r="H34" i="4"/>
  <c r="B33" i="1"/>
  <c r="B32" i="1"/>
  <c r="H32" i="4"/>
  <c r="B32" i="4"/>
  <c r="B31" i="1"/>
  <c r="H30" i="4"/>
  <c r="B30" i="4"/>
  <c r="B30" i="1"/>
  <c r="H29" i="4"/>
  <c r="B29" i="4"/>
  <c r="F29" i="4"/>
  <c r="B29" i="1"/>
  <c r="B28" i="1"/>
  <c r="H27" i="4"/>
  <c r="B27" i="1"/>
  <c r="H26" i="4"/>
  <c r="B26" i="1"/>
  <c r="H31" i="4"/>
  <c r="B25" i="1"/>
  <c r="B24" i="1"/>
  <c r="H24" i="4"/>
  <c r="B24" i="4"/>
  <c r="F24" i="4"/>
  <c r="B23" i="1"/>
  <c r="H23" i="4"/>
  <c r="B23" i="4"/>
  <c r="B22" i="1"/>
  <c r="H22" i="4"/>
  <c r="B21" i="1"/>
  <c r="B20" i="1"/>
  <c r="H20" i="4"/>
  <c r="B20" i="4"/>
  <c r="F20" i="4"/>
  <c r="B19" i="1"/>
  <c r="H19" i="4"/>
  <c r="B18" i="1"/>
  <c r="H18" i="4"/>
  <c r="B17" i="1"/>
  <c r="B16" i="1"/>
  <c r="H13" i="4"/>
  <c r="B13" i="4"/>
  <c r="F13" i="4"/>
  <c r="B15" i="1"/>
  <c r="H16" i="4"/>
  <c r="B16" i="4"/>
  <c r="F16" i="4"/>
  <c r="B14" i="1"/>
  <c r="H15" i="4"/>
  <c r="B15" i="4"/>
  <c r="B13" i="1"/>
  <c r="B12" i="1"/>
  <c r="H12" i="4"/>
  <c r="B12" i="4"/>
  <c r="F12" i="4"/>
  <c r="B11" i="1"/>
  <c r="H11" i="4"/>
  <c r="B10" i="1"/>
  <c r="H10" i="4"/>
  <c r="B9" i="1"/>
  <c r="C7" i="1"/>
  <c r="I7" i="4"/>
  <c r="C7" i="4"/>
  <c r="H10" i="9"/>
  <c r="B10" i="9"/>
  <c r="F10" i="9"/>
  <c r="H11" i="9"/>
  <c r="H12" i="9"/>
  <c r="B12" i="9"/>
  <c r="F12" i="9"/>
  <c r="H55" i="10"/>
  <c r="D55" i="10"/>
  <c r="H13" i="9"/>
  <c r="B13" i="9"/>
  <c r="F13" i="9"/>
  <c r="H57" i="10"/>
  <c r="D57" i="10"/>
  <c r="H15" i="9"/>
  <c r="B15" i="9"/>
  <c r="F15" i="9"/>
  <c r="H16" i="9"/>
  <c r="H19" i="9"/>
  <c r="B19" i="9"/>
  <c r="F19" i="9"/>
  <c r="H60" i="10"/>
  <c r="D60" i="10"/>
  <c r="H20" i="9"/>
  <c r="B20" i="9"/>
  <c r="F20" i="9"/>
  <c r="H22" i="9"/>
  <c r="B22" i="9"/>
  <c r="F22" i="9"/>
  <c r="H24" i="9"/>
  <c r="B24" i="9"/>
  <c r="F24" i="9"/>
  <c r="H27" i="9"/>
  <c r="H30" i="9"/>
  <c r="B30" i="9"/>
  <c r="F30" i="9"/>
  <c r="H65" i="10"/>
  <c r="H31" i="9"/>
  <c r="B31" i="9"/>
  <c r="F31" i="9"/>
  <c r="H32" i="9"/>
  <c r="B32" i="9"/>
  <c r="F32" i="9"/>
  <c r="H66" i="10"/>
  <c r="H34" i="9"/>
  <c r="H35" i="9"/>
  <c r="B35" i="9"/>
  <c r="F35" i="9"/>
  <c r="H68" i="10"/>
  <c r="D68" i="10"/>
  <c r="H36" i="9"/>
  <c r="B36" i="9"/>
  <c r="F36" i="9"/>
  <c r="H37" i="9"/>
  <c r="B37" i="9"/>
  <c r="F37" i="9"/>
  <c r="H69" i="10"/>
  <c r="D69" i="10"/>
  <c r="H38" i="9"/>
  <c r="H39" i="9"/>
  <c r="B39" i="9"/>
  <c r="F39" i="9"/>
  <c r="H40" i="9"/>
  <c r="B40" i="9"/>
  <c r="F40" i="9"/>
  <c r="H71" i="10"/>
  <c r="D71" i="10"/>
  <c r="H41" i="9"/>
  <c r="B41" i="9"/>
  <c r="F41" i="9"/>
  <c r="H42" i="9"/>
  <c r="H43" i="9"/>
  <c r="B43" i="9"/>
  <c r="F43" i="9"/>
  <c r="H44" i="9"/>
  <c r="B44" i="9"/>
  <c r="F44" i="9"/>
  <c r="H73" i="10"/>
  <c r="D73" i="10"/>
  <c r="H45" i="9"/>
  <c r="B45" i="9"/>
  <c r="F45" i="9"/>
  <c r="H46" i="9"/>
  <c r="H47" i="9"/>
  <c r="B47" i="9"/>
  <c r="F47" i="9"/>
  <c r="H75" i="10"/>
  <c r="D75" i="10"/>
  <c r="H48" i="9"/>
  <c r="B48" i="9"/>
  <c r="F48" i="9"/>
  <c r="H49" i="9"/>
  <c r="B49" i="9"/>
  <c r="F49" i="9"/>
  <c r="H50" i="9"/>
  <c r="H51" i="9"/>
  <c r="B51" i="9"/>
  <c r="F51" i="9"/>
  <c r="H76" i="10"/>
  <c r="D76" i="10"/>
  <c r="H52" i="9"/>
  <c r="B52" i="9"/>
  <c r="F52" i="9"/>
  <c r="H53" i="9"/>
  <c r="B53" i="9"/>
  <c r="F53" i="9"/>
  <c r="H54" i="9"/>
  <c r="H55" i="9"/>
  <c r="B55" i="9"/>
  <c r="F55" i="9"/>
  <c r="H56" i="9"/>
  <c r="B56" i="9"/>
  <c r="F56" i="9"/>
  <c r="H57" i="9"/>
  <c r="B57" i="9"/>
  <c r="F57" i="9"/>
  <c r="H77" i="10"/>
  <c r="D77" i="10"/>
  <c r="H58" i="9"/>
  <c r="H59" i="9"/>
  <c r="B59" i="9"/>
  <c r="F59" i="9"/>
  <c r="H60" i="9"/>
  <c r="B60" i="9"/>
  <c r="F60" i="9"/>
  <c r="H61" i="9"/>
  <c r="B61" i="9"/>
  <c r="F61" i="9"/>
  <c r="H79" i="10"/>
  <c r="D79" i="10"/>
  <c r="H62" i="9"/>
  <c r="H63" i="9"/>
  <c r="B63" i="9"/>
  <c r="F63" i="9"/>
  <c r="H64" i="9"/>
  <c r="B64" i="9"/>
  <c r="F64" i="9"/>
  <c r="H80" i="10"/>
  <c r="D80" i="10"/>
  <c r="H65" i="9"/>
  <c r="B65" i="9"/>
  <c r="F65" i="9"/>
  <c r="H81" i="10"/>
  <c r="D81" i="10"/>
  <c r="H66" i="9"/>
  <c r="H67" i="9"/>
  <c r="B67" i="9"/>
  <c r="F67" i="9"/>
  <c r="H82" i="10"/>
  <c r="D82" i="10"/>
  <c r="H68" i="9"/>
  <c r="B68" i="9"/>
  <c r="F68" i="9"/>
  <c r="H83" i="10"/>
  <c r="D83" i="10"/>
  <c r="H69" i="9"/>
  <c r="B69" i="9"/>
  <c r="F69" i="9"/>
  <c r="H84" i="10"/>
  <c r="D84" i="10"/>
  <c r="H70" i="9"/>
  <c r="H71" i="9"/>
  <c r="B71" i="9"/>
  <c r="F71" i="9"/>
  <c r="H72" i="9"/>
  <c r="B72" i="9"/>
  <c r="F72" i="9"/>
  <c r="H73" i="9"/>
  <c r="B73" i="9"/>
  <c r="F73" i="9"/>
  <c r="H74" i="9"/>
  <c r="H75" i="9"/>
  <c r="B75" i="9"/>
  <c r="F75" i="9"/>
  <c r="H76" i="9"/>
  <c r="H77" i="9"/>
  <c r="B77" i="9"/>
  <c r="F77" i="9"/>
  <c r="H78" i="9"/>
  <c r="H79" i="9"/>
  <c r="B79" i="9"/>
  <c r="F79" i="9"/>
  <c r="H80" i="9"/>
  <c r="B80" i="9"/>
  <c r="F80" i="9"/>
  <c r="H81" i="9"/>
  <c r="B81" i="9"/>
  <c r="F81" i="9"/>
  <c r="H82" i="9"/>
  <c r="H83" i="9"/>
  <c r="B83" i="9"/>
  <c r="F83" i="9"/>
  <c r="H84" i="9"/>
  <c r="B84" i="9"/>
  <c r="F84" i="9"/>
  <c r="H85" i="9"/>
  <c r="B85" i="9"/>
  <c r="F85" i="9"/>
  <c r="H86" i="9"/>
  <c r="H87" i="9"/>
  <c r="B87" i="9"/>
  <c r="F87" i="9"/>
  <c r="H88" i="10"/>
  <c r="D88" i="10"/>
  <c r="H88" i="9"/>
  <c r="B88" i="9"/>
  <c r="F88" i="9"/>
  <c r="H89" i="10"/>
  <c r="D89" i="10"/>
  <c r="H89" i="9"/>
  <c r="B89" i="9"/>
  <c r="F89" i="9"/>
  <c r="H90" i="9"/>
  <c r="H91" i="9"/>
  <c r="B91" i="9"/>
  <c r="F91" i="9"/>
  <c r="H90" i="10"/>
  <c r="D90" i="10"/>
  <c r="H92" i="9"/>
  <c r="H93" i="9"/>
  <c r="B93" i="9"/>
  <c r="F93" i="9"/>
  <c r="H91" i="10"/>
  <c r="D91" i="10"/>
  <c r="H94" i="9"/>
  <c r="H95" i="9"/>
  <c r="B95" i="9"/>
  <c r="F95" i="9"/>
  <c r="H96" i="9"/>
  <c r="B96" i="9"/>
  <c r="F96" i="9"/>
  <c r="H97" i="9"/>
  <c r="B97" i="9"/>
  <c r="F97" i="9"/>
  <c r="H98" i="9"/>
  <c r="H99" i="9"/>
  <c r="B99" i="9"/>
  <c r="F99" i="9"/>
  <c r="H92" i="10"/>
  <c r="D92" i="10"/>
  <c r="H100" i="9"/>
  <c r="B100" i="9"/>
  <c r="F100" i="9"/>
  <c r="H101" i="9"/>
  <c r="B101" i="9"/>
  <c r="F101" i="9"/>
  <c r="H93" i="10"/>
  <c r="D93" i="10"/>
  <c r="H102" i="9"/>
  <c r="H103" i="9"/>
  <c r="B103" i="9"/>
  <c r="F103" i="9"/>
  <c r="H104" i="9"/>
  <c r="B104" i="9"/>
  <c r="F104" i="9"/>
  <c r="H105" i="9"/>
  <c r="B105" i="9"/>
  <c r="F105" i="9"/>
  <c r="H106" i="9"/>
  <c r="H107" i="9"/>
  <c r="B107" i="9"/>
  <c r="F107" i="9"/>
  <c r="H94" i="10"/>
  <c r="H108" i="9"/>
  <c r="B108" i="9"/>
  <c r="F108" i="9"/>
  <c r="B14" i="2"/>
  <c r="H9" i="9"/>
  <c r="B9" i="9"/>
  <c r="F9" i="9"/>
  <c r="H9" i="4"/>
  <c r="B9" i="4"/>
  <c r="F9" i="4"/>
  <c r="H14" i="9"/>
  <c r="B14" i="9"/>
  <c r="F14" i="9"/>
  <c r="H14" i="4"/>
  <c r="H17" i="9"/>
  <c r="B17" i="9"/>
  <c r="F17" i="9"/>
  <c r="H58" i="10"/>
  <c r="H17" i="4"/>
  <c r="B17" i="4"/>
  <c r="H21" i="9"/>
  <c r="H21" i="4"/>
  <c r="B21" i="4"/>
  <c r="F21" i="4"/>
  <c r="H25" i="9"/>
  <c r="B25" i="9"/>
  <c r="F25" i="9"/>
  <c r="H25" i="4"/>
  <c r="B25" i="4"/>
  <c r="H28" i="9"/>
  <c r="B28" i="9"/>
  <c r="F28" i="9"/>
  <c r="H28" i="4"/>
  <c r="B28" i="4"/>
  <c r="F28" i="4"/>
  <c r="H33" i="9"/>
  <c r="B33" i="9"/>
  <c r="F33" i="9"/>
  <c r="H67" i="10"/>
  <c r="H33" i="4"/>
  <c r="B33" i="4"/>
  <c r="H26" i="9"/>
  <c r="B26" i="9"/>
  <c r="F26" i="9"/>
  <c r="H63" i="10"/>
  <c r="D63" i="10"/>
  <c r="I7" i="9"/>
  <c r="C7" i="9"/>
  <c r="H29" i="9"/>
  <c r="B29" i="9"/>
  <c r="F29" i="9"/>
  <c r="H64" i="10"/>
  <c r="D64" i="10"/>
  <c r="H23" i="9"/>
  <c r="B23" i="9"/>
  <c r="F23" i="9"/>
  <c r="H62" i="10"/>
  <c r="H18" i="9"/>
  <c r="B18" i="9"/>
  <c r="F18" i="9"/>
  <c r="H59" i="10"/>
  <c r="D59" i="10"/>
  <c r="B7" i="1"/>
  <c r="D21" i="4"/>
  <c r="D16" i="4"/>
  <c r="F25" i="4"/>
  <c r="F17" i="4"/>
  <c r="D20" i="4"/>
  <c r="F33" i="4"/>
  <c r="F32" i="4"/>
  <c r="F107" i="4"/>
  <c r="B103" i="4"/>
  <c r="F103" i="4"/>
  <c r="B99" i="4"/>
  <c r="F99" i="4"/>
  <c r="B95" i="4"/>
  <c r="F95" i="4"/>
  <c r="B91" i="4"/>
  <c r="F91" i="4"/>
  <c r="B87" i="4"/>
  <c r="F87" i="4"/>
  <c r="B83" i="4"/>
  <c r="F83" i="4"/>
  <c r="B79" i="4"/>
  <c r="F79" i="4"/>
  <c r="B75" i="4"/>
  <c r="F75" i="4"/>
  <c r="B71" i="4"/>
  <c r="F71" i="4"/>
  <c r="B67" i="4"/>
  <c r="F67" i="4"/>
  <c r="B63" i="4"/>
  <c r="F63" i="4"/>
  <c r="B59" i="4"/>
  <c r="F59" i="4"/>
  <c r="B55" i="4"/>
  <c r="F55" i="4"/>
  <c r="B51" i="4"/>
  <c r="F51" i="4"/>
  <c r="B47" i="4"/>
  <c r="F47" i="4"/>
  <c r="B43" i="4"/>
  <c r="F43" i="4"/>
  <c r="B39" i="4"/>
  <c r="F39" i="4"/>
  <c r="B35" i="4"/>
  <c r="F35" i="4"/>
  <c r="B31" i="4"/>
  <c r="F31" i="4"/>
  <c r="B27" i="4"/>
  <c r="F27" i="4"/>
  <c r="F23" i="4"/>
  <c r="B19" i="4"/>
  <c r="F19" i="4"/>
  <c r="F15" i="4"/>
  <c r="B11" i="4"/>
  <c r="F11" i="4"/>
  <c r="D105" i="4"/>
  <c r="D101" i="4"/>
  <c r="D97" i="4"/>
  <c r="D93" i="4"/>
  <c r="D89" i="4"/>
  <c r="D85" i="4"/>
  <c r="D81" i="4"/>
  <c r="D77" i="4"/>
  <c r="D73" i="4"/>
  <c r="D69" i="4"/>
  <c r="D65" i="4"/>
  <c r="D61" i="4"/>
  <c r="D57" i="4"/>
  <c r="D53" i="4"/>
  <c r="D49" i="4"/>
  <c r="D45" i="4"/>
  <c r="D41" i="4"/>
  <c r="D37" i="4"/>
  <c r="D29" i="4"/>
  <c r="D13" i="4"/>
  <c r="D9" i="4"/>
  <c r="B106" i="4"/>
  <c r="F106" i="4"/>
  <c r="B102" i="4"/>
  <c r="F102" i="4"/>
  <c r="B98" i="4"/>
  <c r="F98" i="4"/>
  <c r="B94" i="4"/>
  <c r="F94" i="4"/>
  <c r="B90" i="4"/>
  <c r="F90" i="4"/>
  <c r="B86" i="4"/>
  <c r="F86" i="4"/>
  <c r="B82" i="4"/>
  <c r="F82" i="4"/>
  <c r="B78" i="4"/>
  <c r="F78" i="4"/>
  <c r="B74" i="4"/>
  <c r="F74" i="4"/>
  <c r="B70" i="4"/>
  <c r="F70" i="4"/>
  <c r="B66" i="4"/>
  <c r="F66" i="4"/>
  <c r="B62" i="4"/>
  <c r="F62" i="4"/>
  <c r="B58" i="4"/>
  <c r="F58" i="4"/>
  <c r="B54" i="4"/>
  <c r="F54" i="4"/>
  <c r="B50" i="4"/>
  <c r="F50" i="4"/>
  <c r="B46" i="4"/>
  <c r="F46" i="4"/>
  <c r="B42" i="4"/>
  <c r="F42" i="4"/>
  <c r="B38" i="4"/>
  <c r="F38" i="4"/>
  <c r="B34" i="4"/>
  <c r="F34" i="4"/>
  <c r="F30" i="4"/>
  <c r="B26" i="4"/>
  <c r="F26" i="4"/>
  <c r="B22" i="4"/>
  <c r="F22" i="4"/>
  <c r="B18" i="4"/>
  <c r="F18" i="4"/>
  <c r="B14" i="4"/>
  <c r="F14" i="4"/>
  <c r="B10" i="4"/>
  <c r="F10" i="4"/>
  <c r="D108" i="4"/>
  <c r="D104" i="4"/>
  <c r="D100" i="4"/>
  <c r="D96" i="4"/>
  <c r="D92" i="4"/>
  <c r="D88" i="4"/>
  <c r="D84" i="4"/>
  <c r="D80" i="4"/>
  <c r="D76" i="4"/>
  <c r="D72" i="4"/>
  <c r="D68" i="4"/>
  <c r="D64" i="4"/>
  <c r="D60" i="4"/>
  <c r="D56" i="4"/>
  <c r="D52" i="4"/>
  <c r="D48" i="4"/>
  <c r="D44" i="4"/>
  <c r="D40" i="4"/>
  <c r="D36" i="4"/>
  <c r="D28" i="4"/>
  <c r="D24" i="4"/>
  <c r="D12" i="4"/>
  <c r="H47" i="10"/>
  <c r="D47" i="10"/>
  <c r="H43" i="10"/>
  <c r="D43" i="10"/>
  <c r="H39" i="10"/>
  <c r="D39" i="10"/>
  <c r="H35" i="10"/>
  <c r="D35" i="10"/>
  <c r="H31" i="10"/>
  <c r="D31" i="10"/>
  <c r="H23" i="10"/>
  <c r="D23" i="10"/>
  <c r="H19" i="10"/>
  <c r="D19" i="10"/>
  <c r="H15" i="10"/>
  <c r="D15" i="10"/>
  <c r="H46" i="10"/>
  <c r="D46" i="10"/>
  <c r="H38" i="10"/>
  <c r="D38" i="10"/>
  <c r="H34" i="10"/>
  <c r="D34" i="10"/>
  <c r="H30" i="10"/>
  <c r="D30" i="10"/>
  <c r="H26" i="10"/>
  <c r="D26" i="10"/>
  <c r="H22" i="10"/>
  <c r="H18" i="10"/>
  <c r="D18" i="10"/>
  <c r="H14" i="10"/>
  <c r="D14" i="10"/>
  <c r="H10" i="10"/>
  <c r="D10" i="10"/>
  <c r="H49" i="10"/>
  <c r="H45" i="10"/>
  <c r="D45" i="10"/>
  <c r="H37" i="10"/>
  <c r="D37" i="10"/>
  <c r="H21" i="10"/>
  <c r="H17" i="10"/>
  <c r="H13" i="10"/>
  <c r="H48" i="10"/>
  <c r="D48" i="10"/>
  <c r="H44" i="10"/>
  <c r="D44" i="10"/>
  <c r="H36" i="10"/>
  <c r="D36" i="10"/>
  <c r="H32" i="10"/>
  <c r="D32" i="10"/>
  <c r="H28" i="10"/>
  <c r="D28" i="10"/>
  <c r="H24" i="10"/>
  <c r="D24" i="10"/>
  <c r="H20" i="10"/>
  <c r="H12" i="10"/>
  <c r="D12" i="10"/>
  <c r="D104" i="9"/>
  <c r="D100" i="9"/>
  <c r="D96" i="9"/>
  <c r="D88" i="9"/>
  <c r="D84" i="9"/>
  <c r="D80" i="9"/>
  <c r="B92" i="9"/>
  <c r="F92" i="9"/>
  <c r="B76" i="9"/>
  <c r="F76" i="9"/>
  <c r="B106" i="9"/>
  <c r="F106" i="9"/>
  <c r="B102" i="9"/>
  <c r="F102" i="9"/>
  <c r="B98" i="9"/>
  <c r="F98" i="9"/>
  <c r="B94" i="9"/>
  <c r="F94" i="9"/>
  <c r="B90" i="9"/>
  <c r="F90" i="9"/>
  <c r="B86" i="9"/>
  <c r="F86" i="9"/>
  <c r="B82" i="9"/>
  <c r="F82" i="9"/>
  <c r="B78" i="9"/>
  <c r="F78" i="9"/>
  <c r="B74" i="9"/>
  <c r="F74" i="9"/>
  <c r="B70" i="9"/>
  <c r="F70" i="9"/>
  <c r="B66" i="9"/>
  <c r="F66" i="9"/>
  <c r="B62" i="9"/>
  <c r="F62" i="9"/>
  <c r="B58" i="9"/>
  <c r="F58" i="9"/>
  <c r="B54" i="9"/>
  <c r="F54" i="9"/>
  <c r="B50" i="9"/>
  <c r="F50" i="9"/>
  <c r="B46" i="9"/>
  <c r="F46" i="9"/>
  <c r="B42" i="9"/>
  <c r="F42" i="9"/>
  <c r="B38" i="9"/>
  <c r="F38" i="9"/>
  <c r="B34" i="9"/>
  <c r="F34" i="9"/>
  <c r="B27" i="9"/>
  <c r="F27" i="9"/>
  <c r="B21" i="9"/>
  <c r="F21" i="9"/>
  <c r="B16" i="9"/>
  <c r="F16" i="9"/>
  <c r="B11" i="9"/>
  <c r="F11" i="9"/>
  <c r="D105" i="9"/>
  <c r="D101" i="9"/>
  <c r="D97" i="9"/>
  <c r="D93" i="9"/>
  <c r="D89" i="9"/>
  <c r="D85" i="9"/>
  <c r="D81" i="9"/>
  <c r="D77" i="9"/>
  <c r="D73" i="9"/>
  <c r="D69" i="9"/>
  <c r="D65" i="9"/>
  <c r="D61" i="9"/>
  <c r="D57" i="9"/>
  <c r="D53" i="9"/>
  <c r="D49" i="9"/>
  <c r="D45" i="9"/>
  <c r="D41" i="9"/>
  <c r="D37" i="9"/>
  <c r="D31" i="9"/>
  <c r="D26" i="9"/>
  <c r="D20" i="9"/>
  <c r="D14" i="9"/>
  <c r="D10" i="9"/>
  <c r="D72" i="9"/>
  <c r="D68" i="9"/>
  <c r="D64" i="9"/>
  <c r="D60" i="9"/>
  <c r="D56" i="9"/>
  <c r="D52" i="9"/>
  <c r="D48" i="9"/>
  <c r="D44" i="9"/>
  <c r="D40" i="9"/>
  <c r="D36" i="9"/>
  <c r="D29" i="9"/>
  <c r="D24" i="9"/>
  <c r="D19" i="9"/>
  <c r="D13" i="9"/>
  <c r="D9" i="9"/>
  <c r="D108" i="9"/>
  <c r="D103" i="9"/>
  <c r="D99" i="9"/>
  <c r="D95" i="9"/>
  <c r="D91" i="9"/>
  <c r="D87" i="9"/>
  <c r="D83" i="9"/>
  <c r="D79" i="9"/>
  <c r="D75" i="9"/>
  <c r="D71" i="9"/>
  <c r="D67" i="9"/>
  <c r="D63" i="9"/>
  <c r="D59" i="9"/>
  <c r="D55" i="9"/>
  <c r="D51" i="9"/>
  <c r="D47" i="9"/>
  <c r="D43" i="9"/>
  <c r="D39" i="9"/>
  <c r="D35" i="9"/>
  <c r="D28" i="9"/>
  <c r="D22" i="9"/>
  <c r="D18" i="9"/>
  <c r="D12" i="9"/>
  <c r="H7" i="9"/>
  <c r="H7" i="4"/>
  <c r="D22" i="4"/>
  <c r="D18" i="4"/>
  <c r="D19" i="4"/>
  <c r="D43" i="4"/>
  <c r="D59" i="4"/>
  <c r="D11" i="4"/>
  <c r="D75" i="4"/>
  <c r="D27" i="4"/>
  <c r="D91" i="4"/>
  <c r="D50" i="4"/>
  <c r="D66" i="4"/>
  <c r="D82" i="4"/>
  <c r="D38" i="4"/>
  <c r="D54" i="4"/>
  <c r="D70" i="4"/>
  <c r="D86" i="4"/>
  <c r="D102" i="4"/>
  <c r="D31" i="4"/>
  <c r="D47" i="4"/>
  <c r="D63" i="4"/>
  <c r="D79" i="4"/>
  <c r="D95" i="4"/>
  <c r="D34" i="4"/>
  <c r="D98" i="4"/>
  <c r="D10" i="4"/>
  <c r="D26" i="4"/>
  <c r="D42" i="4"/>
  <c r="D58" i="4"/>
  <c r="D74" i="4"/>
  <c r="D90" i="4"/>
  <c r="D106" i="4"/>
  <c r="D35" i="4"/>
  <c r="D51" i="4"/>
  <c r="D67" i="4"/>
  <c r="D83" i="4"/>
  <c r="D99" i="4"/>
  <c r="D14" i="4"/>
  <c r="D46" i="4"/>
  <c r="D62" i="4"/>
  <c r="D78" i="4"/>
  <c r="D94" i="4"/>
  <c r="D39" i="4"/>
  <c r="D55" i="4"/>
  <c r="D71" i="4"/>
  <c r="D87" i="4"/>
  <c r="D103" i="4"/>
  <c r="H74" i="10"/>
  <c r="D74" i="10"/>
  <c r="H29" i="10"/>
  <c r="D29" i="10"/>
  <c r="H54" i="10"/>
  <c r="D54" i="10"/>
  <c r="H9" i="10"/>
  <c r="D9" i="10"/>
  <c r="H56" i="10"/>
  <c r="D56" i="10"/>
  <c r="H11" i="10"/>
  <c r="D11" i="10"/>
  <c r="H70" i="10"/>
  <c r="D70" i="10"/>
  <c r="H25" i="10"/>
  <c r="D25" i="10"/>
  <c r="H85" i="10"/>
  <c r="D85" i="10"/>
  <c r="H40" i="10"/>
  <c r="D40" i="10"/>
  <c r="H87" i="10"/>
  <c r="D87" i="10"/>
  <c r="H42" i="10"/>
  <c r="D42" i="10"/>
  <c r="H61" i="10"/>
  <c r="D61" i="10"/>
  <c r="H16" i="10"/>
  <c r="D16" i="10"/>
  <c r="H72" i="10"/>
  <c r="D72" i="10"/>
  <c r="H27" i="10"/>
  <c r="D27" i="10"/>
  <c r="H78" i="10"/>
  <c r="D78" i="10"/>
  <c r="H33" i="10"/>
  <c r="D33" i="10"/>
  <c r="H86" i="10"/>
  <c r="D86" i="10"/>
  <c r="H41" i="10"/>
  <c r="D41" i="10"/>
  <c r="D76" i="9"/>
  <c r="D16" i="9"/>
  <c r="D92" i="9"/>
  <c r="D86" i="9"/>
  <c r="D38" i="9"/>
  <c r="D102" i="9"/>
  <c r="D54" i="9"/>
  <c r="D70" i="9"/>
  <c r="D42" i="9"/>
  <c r="D58" i="9"/>
  <c r="D74" i="9"/>
  <c r="D90" i="9"/>
  <c r="D106" i="9"/>
  <c r="D21" i="9"/>
  <c r="D46" i="9"/>
  <c r="D62" i="9"/>
  <c r="D78" i="9"/>
  <c r="D94" i="9"/>
  <c r="D11" i="9"/>
  <c r="D34" i="9"/>
  <c r="D50" i="9"/>
  <c r="D66" i="9"/>
  <c r="D82" i="9"/>
  <c r="D98" i="9"/>
  <c r="D27" i="9"/>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7" i="1"/>
  <c r="C8" i="1"/>
  <c r="B25" i="2"/>
  <c r="B30" i="2"/>
  <c r="B31" i="2"/>
  <c r="B36" i="2"/>
  <c r="B37" i="2"/>
  <c r="H12" i="11"/>
  <c r="I11" i="11"/>
  <c r="H11" i="11"/>
  <c r="J10" i="11"/>
  <c r="I10" i="11"/>
  <c r="H10" i="11"/>
  <c r="J9" i="11"/>
  <c r="I9" i="11"/>
  <c r="H9" i="11"/>
  <c r="J8" i="11"/>
  <c r="I8" i="11"/>
  <c r="H8" i="11"/>
  <c r="G107" i="9"/>
  <c r="G33" i="9"/>
  <c r="G32" i="9"/>
  <c r="G31" i="9"/>
  <c r="G30" i="9"/>
  <c r="G29" i="9"/>
  <c r="G28" i="9"/>
  <c r="G27" i="9"/>
  <c r="G25" i="9"/>
  <c r="G24" i="9"/>
  <c r="G23" i="9"/>
  <c r="G19" i="9"/>
  <c r="G17" i="9"/>
  <c r="E16" i="9"/>
  <c r="G15" i="9"/>
  <c r="B15" i="2"/>
  <c r="B21" i="2"/>
  <c r="F89" i="3"/>
  <c r="F44" i="3"/>
  <c r="F83" i="3"/>
  <c r="F38" i="3"/>
  <c r="F80" i="3"/>
  <c r="F35" i="3"/>
  <c r="F73" i="3"/>
  <c r="F28" i="3"/>
  <c r="D28" i="3"/>
  <c r="H28" i="5"/>
  <c r="D28" i="5"/>
  <c r="F28" i="5"/>
  <c r="F71" i="3"/>
  <c r="F26" i="3"/>
  <c r="F66" i="3"/>
  <c r="F21" i="3"/>
  <c r="F57" i="3"/>
  <c r="F12" i="3"/>
  <c r="F55" i="3"/>
  <c r="F10" i="3"/>
  <c r="F49" i="3"/>
  <c r="F94" i="3"/>
  <c r="F92" i="3"/>
  <c r="F47" i="3"/>
  <c r="F45" i="3"/>
  <c r="F90" i="3"/>
  <c r="F88" i="3"/>
  <c r="F43" i="3"/>
  <c r="F37" i="3"/>
  <c r="F82" i="3"/>
  <c r="F76" i="3"/>
  <c r="F31" i="3"/>
  <c r="F75" i="3"/>
  <c r="F30" i="3"/>
  <c r="F68" i="3"/>
  <c r="F23" i="3"/>
  <c r="F65" i="3"/>
  <c r="F20" i="3"/>
  <c r="F63" i="3"/>
  <c r="F18" i="3"/>
  <c r="F17" i="3"/>
  <c r="F62" i="3"/>
  <c r="F15" i="3"/>
  <c r="F60" i="3"/>
  <c r="F56" i="3"/>
  <c r="F11" i="3"/>
  <c r="F9" i="3"/>
  <c r="F54" i="3"/>
  <c r="F93" i="3"/>
  <c r="F48" i="3"/>
  <c r="F81" i="3"/>
  <c r="F36" i="3"/>
  <c r="F77" i="3"/>
  <c r="F32" i="3"/>
  <c r="F69" i="3"/>
  <c r="F24" i="3"/>
  <c r="F13" i="3"/>
  <c r="F58" i="3"/>
  <c r="B8" i="1"/>
  <c r="I8" i="4"/>
  <c r="C8" i="4"/>
  <c r="I8" i="9"/>
  <c r="C8" i="9"/>
  <c r="F87" i="3"/>
  <c r="F42" i="3"/>
  <c r="F41" i="3"/>
  <c r="F86" i="3"/>
  <c r="F85" i="3"/>
  <c r="F40" i="3"/>
  <c r="F33" i="3"/>
  <c r="F78" i="3"/>
  <c r="F29" i="3"/>
  <c r="F74" i="3"/>
  <c r="F72" i="3"/>
  <c r="F27" i="3"/>
  <c r="F25" i="3"/>
  <c r="F70" i="3"/>
  <c r="F64" i="3"/>
  <c r="F19" i="3"/>
  <c r="F59" i="3"/>
  <c r="F14" i="3"/>
  <c r="B7" i="4"/>
  <c r="F7" i="4"/>
  <c r="D7" i="4"/>
  <c r="F91" i="3"/>
  <c r="F46" i="3"/>
  <c r="F84" i="3"/>
  <c r="F39" i="3"/>
  <c r="F79" i="3"/>
  <c r="F34" i="3"/>
  <c r="F67" i="3"/>
  <c r="F22" i="3"/>
  <c r="F61" i="3"/>
  <c r="F16" i="3"/>
  <c r="B7" i="9"/>
  <c r="F7" i="9"/>
  <c r="D7" i="9"/>
  <c r="D8" i="1"/>
  <c r="I58" i="10"/>
  <c r="I13" i="10"/>
  <c r="I65" i="10"/>
  <c r="I20" i="10"/>
  <c r="I94" i="10"/>
  <c r="I49" i="10"/>
  <c r="I60" i="10"/>
  <c r="I15" i="10"/>
  <c r="I62" i="10"/>
  <c r="I17" i="10"/>
  <c r="I66" i="10"/>
  <c r="I21" i="10"/>
  <c r="I64" i="10"/>
  <c r="I19" i="10"/>
  <c r="I67" i="10"/>
  <c r="I22" i="10"/>
  <c r="G16" i="9"/>
  <c r="E31" i="9"/>
  <c r="E24" i="9"/>
  <c r="E11" i="9"/>
  <c r="G11" i="9"/>
  <c r="E8" i="9"/>
  <c r="G8" i="9"/>
  <c r="G12" i="9"/>
  <c r="E12" i="9"/>
  <c r="E9" i="9"/>
  <c r="G9" i="9"/>
  <c r="E13" i="9"/>
  <c r="G13" i="9"/>
  <c r="G10" i="9"/>
  <c r="E10" i="9"/>
  <c r="E14" i="9"/>
  <c r="G14" i="9"/>
  <c r="G38" i="9"/>
  <c r="E19" i="9"/>
  <c r="E60" i="10"/>
  <c r="E27" i="9"/>
  <c r="G37" i="9"/>
  <c r="G41" i="9"/>
  <c r="G45" i="9"/>
  <c r="G49" i="9"/>
  <c r="G53" i="9"/>
  <c r="G57" i="9"/>
  <c r="G59" i="9"/>
  <c r="G63" i="9"/>
  <c r="G67" i="9"/>
  <c r="G71" i="9"/>
  <c r="G75" i="9"/>
  <c r="G81" i="9"/>
  <c r="G83" i="9"/>
  <c r="G87" i="9"/>
  <c r="G91" i="9"/>
  <c r="E29" i="9"/>
  <c r="G40" i="9"/>
  <c r="G44" i="9"/>
  <c r="G46" i="9"/>
  <c r="G50" i="9"/>
  <c r="G56" i="9"/>
  <c r="G62" i="9"/>
  <c r="G68" i="9"/>
  <c r="G72" i="9"/>
  <c r="G76" i="9"/>
  <c r="G78" i="9"/>
  <c r="G88" i="9"/>
  <c r="G92" i="9"/>
  <c r="G96" i="9"/>
  <c r="G100" i="9"/>
  <c r="G102" i="9"/>
  <c r="G34" i="9"/>
  <c r="G42" i="9"/>
  <c r="G48" i="9"/>
  <c r="G52" i="9"/>
  <c r="G54" i="9"/>
  <c r="G58" i="9"/>
  <c r="G60" i="9"/>
  <c r="G64" i="9"/>
  <c r="G66" i="9"/>
  <c r="G70" i="9"/>
  <c r="G74" i="9"/>
  <c r="G80" i="9"/>
  <c r="G82" i="9"/>
  <c r="G84" i="9"/>
  <c r="G86" i="9"/>
  <c r="G90" i="9"/>
  <c r="G94" i="9"/>
  <c r="G98" i="9"/>
  <c r="G18" i="9"/>
  <c r="G20" i="9"/>
  <c r="G21" i="9"/>
  <c r="G22" i="9"/>
  <c r="G26" i="9"/>
  <c r="E28" i="9"/>
  <c r="G36" i="9"/>
  <c r="G35" i="9"/>
  <c r="G39" i="9"/>
  <c r="G43" i="9"/>
  <c r="G47" i="9"/>
  <c r="G51" i="9"/>
  <c r="G55" i="9"/>
  <c r="G61" i="9"/>
  <c r="G65" i="9"/>
  <c r="G69" i="9"/>
  <c r="G73" i="9"/>
  <c r="G77" i="9"/>
  <c r="G79" i="9"/>
  <c r="G85" i="9"/>
  <c r="G89" i="9"/>
  <c r="G93" i="9"/>
  <c r="G95" i="9"/>
  <c r="G97" i="9"/>
  <c r="G99" i="9"/>
  <c r="G101" i="9"/>
  <c r="G103" i="9"/>
  <c r="G108" i="9"/>
  <c r="G104" i="9"/>
  <c r="G105" i="9"/>
  <c r="G106" i="9"/>
  <c r="F53" i="3"/>
  <c r="F8" i="3"/>
  <c r="H8" i="9"/>
  <c r="B8" i="9"/>
  <c r="F8" i="9"/>
  <c r="H53" i="10"/>
  <c r="D53" i="10"/>
  <c r="H8" i="4"/>
  <c r="H8" i="10"/>
  <c r="D8" i="10"/>
  <c r="E19" i="10"/>
  <c r="I61" i="10"/>
  <c r="I16" i="10"/>
  <c r="I91" i="10"/>
  <c r="I46" i="10"/>
  <c r="I79" i="10"/>
  <c r="I34" i="10"/>
  <c r="I92" i="10"/>
  <c r="I47" i="10"/>
  <c r="I63" i="10"/>
  <c r="I18" i="10"/>
  <c r="I59" i="10"/>
  <c r="I14" i="10"/>
  <c r="I87" i="10"/>
  <c r="I42" i="10"/>
  <c r="I86" i="10"/>
  <c r="I41" i="10"/>
  <c r="I73" i="10"/>
  <c r="I28" i="10"/>
  <c r="I88" i="10"/>
  <c r="I43" i="10"/>
  <c r="I77" i="10"/>
  <c r="I32" i="10"/>
  <c r="I70" i="10"/>
  <c r="I25" i="10"/>
  <c r="I84" i="10"/>
  <c r="I39" i="10"/>
  <c r="I76" i="10"/>
  <c r="I31" i="10"/>
  <c r="I68" i="10"/>
  <c r="I23" i="10"/>
  <c r="I85" i="10"/>
  <c r="I40" i="10"/>
  <c r="I78" i="10"/>
  <c r="I33" i="10"/>
  <c r="I72" i="10"/>
  <c r="I27" i="10"/>
  <c r="I71" i="10"/>
  <c r="I26" i="10"/>
  <c r="I82" i="10"/>
  <c r="I37" i="10"/>
  <c r="I69" i="10"/>
  <c r="I24" i="10"/>
  <c r="I57" i="10"/>
  <c r="I12" i="10"/>
  <c r="E12" i="10"/>
  <c r="I54" i="10"/>
  <c r="E54" i="10"/>
  <c r="I9" i="10"/>
  <c r="I81" i="10"/>
  <c r="I36" i="10"/>
  <c r="I55" i="10"/>
  <c r="E55" i="10"/>
  <c r="I10" i="10"/>
  <c r="I75" i="10"/>
  <c r="I30" i="10"/>
  <c r="E30" i="10"/>
  <c r="I93" i="10"/>
  <c r="I48" i="10"/>
  <c r="I80" i="10"/>
  <c r="I35" i="10"/>
  <c r="I89" i="10"/>
  <c r="I44" i="10"/>
  <c r="I83" i="10"/>
  <c r="I38" i="10"/>
  <c r="I74" i="10"/>
  <c r="I29" i="10"/>
  <c r="I90" i="10"/>
  <c r="I45" i="10"/>
  <c r="I8" i="10"/>
  <c r="E8" i="10"/>
  <c r="I53" i="10"/>
  <c r="I56" i="10"/>
  <c r="E56" i="10"/>
  <c r="I11" i="10"/>
  <c r="E11" i="10"/>
  <c r="E15" i="10"/>
  <c r="E64" i="10"/>
  <c r="E53" i="10"/>
  <c r="E57" i="10"/>
  <c r="E9" i="10"/>
  <c r="E34" i="10"/>
  <c r="E61" i="10"/>
  <c r="E10" i="10"/>
  <c r="E21" i="9"/>
  <c r="E16" i="10"/>
  <c r="E20" i="9"/>
  <c r="E103" i="9"/>
  <c r="E95" i="9"/>
  <c r="E85" i="9"/>
  <c r="E69" i="9"/>
  <c r="E84" i="10"/>
  <c r="E61" i="9"/>
  <c r="E79" i="10"/>
  <c r="E51" i="9"/>
  <c r="E76" i="10"/>
  <c r="E43" i="9"/>
  <c r="E35" i="9"/>
  <c r="E68" i="10"/>
  <c r="E94" i="9"/>
  <c r="E86" i="9"/>
  <c r="E42" i="10"/>
  <c r="E82" i="9"/>
  <c r="E74" i="9"/>
  <c r="E41" i="10"/>
  <c r="E66" i="9"/>
  <c r="E60" i="9"/>
  <c r="E54" i="9"/>
  <c r="E48" i="9"/>
  <c r="E34" i="9"/>
  <c r="E102" i="9"/>
  <c r="E96" i="9"/>
  <c r="E88" i="9"/>
  <c r="E78" i="9"/>
  <c r="E72" i="9"/>
  <c r="E62" i="9"/>
  <c r="E50" i="9"/>
  <c r="E44" i="9"/>
  <c r="E73" i="10"/>
  <c r="E26" i="9"/>
  <c r="E18" i="10"/>
  <c r="E87" i="9"/>
  <c r="E88" i="10"/>
  <c r="E81" i="9"/>
  <c r="E71" i="9"/>
  <c r="E63" i="9"/>
  <c r="E57" i="9"/>
  <c r="E77" i="10"/>
  <c r="E49" i="9"/>
  <c r="E41" i="9"/>
  <c r="E22" i="9"/>
  <c r="E89" i="9"/>
  <c r="E108" i="9"/>
  <c r="E18" i="9"/>
  <c r="E14" i="10"/>
  <c r="E99" i="9"/>
  <c r="E92" i="10"/>
  <c r="E77" i="9"/>
  <c r="E106" i="9"/>
  <c r="E105" i="9"/>
  <c r="E101" i="9"/>
  <c r="E97" i="9"/>
  <c r="E93" i="9"/>
  <c r="E46" i="10"/>
  <c r="E79" i="9"/>
  <c r="E73" i="9"/>
  <c r="E65" i="9"/>
  <c r="E81" i="10"/>
  <c r="E55" i="9"/>
  <c r="E47" i="9"/>
  <c r="E75" i="10"/>
  <c r="E39" i="9"/>
  <c r="E36" i="9"/>
  <c r="E98" i="9"/>
  <c r="E90" i="9"/>
  <c r="E84" i="9"/>
  <c r="E80" i="9"/>
  <c r="E70" i="9"/>
  <c r="E85" i="10"/>
  <c r="E64" i="9"/>
  <c r="E80" i="10"/>
  <c r="E58" i="9"/>
  <c r="E33" i="10"/>
  <c r="E52" i="9"/>
  <c r="E42" i="9"/>
  <c r="E72" i="10"/>
  <c r="E104" i="9"/>
  <c r="E100" i="9"/>
  <c r="E92" i="9"/>
  <c r="E76" i="9"/>
  <c r="E68" i="9"/>
  <c r="E56" i="9"/>
  <c r="E46" i="9"/>
  <c r="E40" i="9"/>
  <c r="E26" i="10"/>
  <c r="E91" i="9"/>
  <c r="E83" i="9"/>
  <c r="E75" i="9"/>
  <c r="E67" i="9"/>
  <c r="E59" i="9"/>
  <c r="E53" i="9"/>
  <c r="E45" i="9"/>
  <c r="E37" i="9"/>
  <c r="E69" i="10"/>
  <c r="E38" i="9"/>
  <c r="E25" i="10"/>
  <c r="B8" i="4"/>
  <c r="F8" i="4"/>
  <c r="D8" i="4"/>
  <c r="D8" i="9"/>
  <c r="E29" i="10"/>
  <c r="E93" i="10"/>
  <c r="E89" i="10"/>
  <c r="E37" i="10"/>
  <c r="E38" i="10"/>
  <c r="E45" i="10"/>
  <c r="E36" i="10"/>
  <c r="E24" i="10"/>
  <c r="E71" i="10"/>
  <c r="E78" i="10"/>
  <c r="E23" i="10"/>
  <c r="E39" i="10"/>
  <c r="E83" i="10"/>
  <c r="E32" i="10"/>
  <c r="E28" i="10"/>
  <c r="E87" i="10"/>
  <c r="E63" i="10"/>
  <c r="E74" i="10"/>
  <c r="E91" i="10"/>
  <c r="E35" i="10"/>
  <c r="E48" i="10"/>
  <c r="E82" i="10"/>
  <c r="E27" i="10"/>
  <c r="E40" i="10"/>
  <c r="E31" i="10"/>
  <c r="E90" i="10"/>
  <c r="E70" i="10"/>
  <c r="E43" i="10"/>
  <c r="E86" i="10"/>
  <c r="E59" i="10"/>
  <c r="E47" i="10"/>
  <c r="E44" i="10"/>
  <c r="G108" i="4"/>
  <c r="G107" i="4"/>
  <c r="E106" i="4"/>
  <c r="G85" i="4"/>
  <c r="G84" i="4"/>
  <c r="G83" i="4"/>
  <c r="G81" i="4"/>
  <c r="G80" i="4"/>
  <c r="G79" i="4"/>
  <c r="G77" i="4"/>
  <c r="G76" i="4"/>
  <c r="G75" i="4"/>
  <c r="G73" i="4"/>
  <c r="G72" i="4"/>
  <c r="G71" i="4"/>
  <c r="G69" i="4"/>
  <c r="G68" i="4"/>
  <c r="G67" i="4"/>
  <c r="G65" i="4"/>
  <c r="G64" i="4"/>
  <c r="G63" i="4"/>
  <c r="G61" i="4"/>
  <c r="G60" i="4"/>
  <c r="G59" i="4"/>
  <c r="G57" i="4"/>
  <c r="G56" i="4"/>
  <c r="G55" i="4"/>
  <c r="G53" i="4"/>
  <c r="G52" i="4"/>
  <c r="G51" i="4"/>
  <c r="G49" i="4"/>
  <c r="G48" i="4"/>
  <c r="G47" i="4"/>
  <c r="G45" i="4"/>
  <c r="G44" i="4"/>
  <c r="G43" i="4"/>
  <c r="G41" i="4"/>
  <c r="G40" i="4"/>
  <c r="G39" i="4"/>
  <c r="G37" i="4"/>
  <c r="G36" i="4"/>
  <c r="G35" i="4"/>
  <c r="G33" i="4"/>
  <c r="G32" i="4"/>
  <c r="G30" i="4"/>
  <c r="G29" i="4"/>
  <c r="G27" i="4"/>
  <c r="G26" i="4"/>
  <c r="G25" i="4"/>
  <c r="G24" i="4"/>
  <c r="G23" i="4"/>
  <c r="G21" i="4"/>
  <c r="G20" i="4"/>
  <c r="G19" i="4"/>
  <c r="G18" i="4"/>
  <c r="G17" i="4"/>
  <c r="G15" i="4"/>
  <c r="E12" i="4"/>
  <c r="E11" i="4"/>
  <c r="G8" i="4"/>
  <c r="G7" i="4"/>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G54" i="3"/>
  <c r="G9" i="3"/>
  <c r="G58" i="3"/>
  <c r="G13" i="3"/>
  <c r="G16" i="3"/>
  <c r="G61" i="3"/>
  <c r="G67" i="3"/>
  <c r="G22" i="3"/>
  <c r="G24" i="3"/>
  <c r="G69" i="3"/>
  <c r="G32" i="3"/>
  <c r="G77" i="3"/>
  <c r="G79" i="3"/>
  <c r="G34" i="3"/>
  <c r="G36" i="3"/>
  <c r="G81" i="3"/>
  <c r="G39" i="3"/>
  <c r="G84" i="3"/>
  <c r="G91" i="3"/>
  <c r="G46" i="3"/>
  <c r="G48" i="3"/>
  <c r="G93" i="3"/>
  <c r="G59" i="3"/>
  <c r="G14" i="3"/>
  <c r="G19" i="3"/>
  <c r="G64" i="3"/>
  <c r="G70" i="3"/>
  <c r="G25" i="3"/>
  <c r="G27" i="3"/>
  <c r="G72" i="3"/>
  <c r="G74" i="3"/>
  <c r="G29" i="3"/>
  <c r="G78" i="3"/>
  <c r="G33" i="3"/>
  <c r="G40" i="3"/>
  <c r="G85" i="3"/>
  <c r="G86" i="3"/>
  <c r="G41" i="3"/>
  <c r="G87" i="3"/>
  <c r="G42" i="3"/>
  <c r="G11" i="3"/>
  <c r="G56" i="3"/>
  <c r="G15" i="3"/>
  <c r="G60" i="3"/>
  <c r="G62" i="3"/>
  <c r="G17" i="3"/>
  <c r="G63" i="3"/>
  <c r="G18" i="3"/>
  <c r="G20" i="3"/>
  <c r="G65" i="3"/>
  <c r="G23" i="3"/>
  <c r="G68" i="3"/>
  <c r="G75" i="3"/>
  <c r="E75" i="3"/>
  <c r="G30" i="3"/>
  <c r="G31" i="3"/>
  <c r="G76" i="3"/>
  <c r="E76" i="3"/>
  <c r="G82" i="3"/>
  <c r="G37" i="3"/>
  <c r="G43" i="3"/>
  <c r="E43" i="3"/>
  <c r="G88" i="3"/>
  <c r="G90" i="3"/>
  <c r="G45" i="3"/>
  <c r="G47" i="3"/>
  <c r="G92" i="3"/>
  <c r="G94" i="3"/>
  <c r="G49" i="3"/>
  <c r="G53" i="3"/>
  <c r="G8" i="3"/>
  <c r="G55" i="3"/>
  <c r="G10" i="3"/>
  <c r="G12" i="3"/>
  <c r="G57" i="3"/>
  <c r="G66" i="3"/>
  <c r="G21" i="3"/>
  <c r="G71" i="3"/>
  <c r="G26" i="3"/>
  <c r="G28" i="3"/>
  <c r="G73" i="3"/>
  <c r="G35" i="3"/>
  <c r="G80" i="3"/>
  <c r="G83" i="3"/>
  <c r="G38" i="3"/>
  <c r="G44" i="3"/>
  <c r="G89" i="3"/>
  <c r="E89" i="3"/>
  <c r="E57" i="3"/>
  <c r="D57" i="3"/>
  <c r="D12" i="3"/>
  <c r="E54" i="3"/>
  <c r="D54" i="3"/>
  <c r="D9" i="3"/>
  <c r="E56" i="3"/>
  <c r="D11" i="3"/>
  <c r="D56" i="3"/>
  <c r="E60" i="3"/>
  <c r="D60" i="3"/>
  <c r="D15" i="3"/>
  <c r="E62" i="3"/>
  <c r="D17" i="3"/>
  <c r="D62" i="3"/>
  <c r="E63" i="3"/>
  <c r="D63" i="3"/>
  <c r="D18" i="3"/>
  <c r="E65" i="3"/>
  <c r="D20" i="3"/>
  <c r="D65" i="3"/>
  <c r="E68" i="3"/>
  <c r="D68" i="3"/>
  <c r="D23" i="3"/>
  <c r="D30" i="3"/>
  <c r="D75" i="3"/>
  <c r="D76" i="3"/>
  <c r="D31" i="3"/>
  <c r="E82" i="3"/>
  <c r="D37" i="3"/>
  <c r="D82" i="3"/>
  <c r="E88" i="3"/>
  <c r="D88" i="3"/>
  <c r="D43" i="3"/>
  <c r="E90" i="3"/>
  <c r="D45" i="3"/>
  <c r="D90" i="3"/>
  <c r="E92" i="3"/>
  <c r="D92" i="3"/>
  <c r="D47" i="3"/>
  <c r="E94" i="3"/>
  <c r="D49" i="3"/>
  <c r="D94" i="3"/>
  <c r="E53" i="3"/>
  <c r="D53" i="3"/>
  <c r="D8" i="3"/>
  <c r="E66" i="3"/>
  <c r="D21" i="3"/>
  <c r="D66" i="3"/>
  <c r="E71" i="3"/>
  <c r="D71" i="3"/>
  <c r="D26" i="3"/>
  <c r="E73" i="3"/>
  <c r="J28" i="10"/>
  <c r="F28" i="10"/>
  <c r="D73" i="3"/>
  <c r="E80" i="3"/>
  <c r="D80" i="3"/>
  <c r="D35" i="3"/>
  <c r="E83" i="3"/>
  <c r="D38" i="3"/>
  <c r="D83" i="3"/>
  <c r="D89" i="3"/>
  <c r="D44" i="3"/>
  <c r="E58" i="3"/>
  <c r="D13" i="3"/>
  <c r="D58" i="3"/>
  <c r="E77" i="3"/>
  <c r="D32" i="3"/>
  <c r="D77" i="3"/>
  <c r="E81" i="3"/>
  <c r="D36" i="3"/>
  <c r="D81" i="3"/>
  <c r="E91" i="3"/>
  <c r="D46" i="3"/>
  <c r="D91" i="3"/>
  <c r="E93" i="3"/>
  <c r="D93" i="3"/>
  <c r="D48" i="3"/>
  <c r="E55" i="3"/>
  <c r="D10" i="3"/>
  <c r="D55" i="3"/>
  <c r="E61" i="3"/>
  <c r="D61" i="3"/>
  <c r="D16" i="3"/>
  <c r="E67" i="3"/>
  <c r="D22" i="3"/>
  <c r="D67" i="3"/>
  <c r="E69" i="3"/>
  <c r="D69" i="3"/>
  <c r="D24" i="3"/>
  <c r="E79" i="3"/>
  <c r="D79" i="3"/>
  <c r="D34" i="3"/>
  <c r="E84" i="3"/>
  <c r="D84" i="3"/>
  <c r="D39" i="3"/>
  <c r="E59" i="3"/>
  <c r="D14" i="3"/>
  <c r="D59" i="3"/>
  <c r="E64" i="3"/>
  <c r="D64" i="3"/>
  <c r="D19" i="3"/>
  <c r="E70" i="3"/>
  <c r="D25" i="3"/>
  <c r="D70" i="3"/>
  <c r="E72" i="3"/>
  <c r="D72" i="3"/>
  <c r="D27" i="3"/>
  <c r="E74" i="3"/>
  <c r="D29" i="3"/>
  <c r="D74" i="3"/>
  <c r="E78" i="3"/>
  <c r="D78" i="3"/>
  <c r="D33" i="3"/>
  <c r="E85" i="3"/>
  <c r="D40" i="3"/>
  <c r="D85" i="3"/>
  <c r="E86" i="3"/>
  <c r="D86" i="3"/>
  <c r="D41" i="3"/>
  <c r="E87" i="3"/>
  <c r="D42" i="3"/>
  <c r="D87" i="3"/>
  <c r="E27" i="3"/>
  <c r="E33" i="3"/>
  <c r="E41" i="3"/>
  <c r="E44" i="3"/>
  <c r="E19" i="3"/>
  <c r="E9" i="3"/>
  <c r="E15" i="3"/>
  <c r="E18" i="3"/>
  <c r="E20" i="3"/>
  <c r="E23" i="3"/>
  <c r="E30" i="3"/>
  <c r="E31" i="3"/>
  <c r="E37" i="3"/>
  <c r="E46" i="3"/>
  <c r="E48" i="3"/>
  <c r="E29" i="3"/>
  <c r="E40" i="3"/>
  <c r="E17" i="3"/>
  <c r="E10" i="3"/>
  <c r="E28" i="3"/>
  <c r="E35" i="3"/>
  <c r="E38" i="3"/>
  <c r="E42" i="3"/>
  <c r="E14" i="3"/>
  <c r="E25" i="3"/>
  <c r="E11" i="3"/>
  <c r="E8" i="3"/>
  <c r="E12" i="3"/>
  <c r="E21" i="3"/>
  <c r="E26" i="3"/>
  <c r="E13" i="3"/>
  <c r="E16" i="3"/>
  <c r="E22" i="3"/>
  <c r="E24" i="3"/>
  <c r="E32" i="3"/>
  <c r="E34" i="3"/>
  <c r="E36" i="3"/>
  <c r="E39" i="3"/>
  <c r="E45" i="3"/>
  <c r="E47" i="3"/>
  <c r="E49" i="3"/>
  <c r="E24" i="4"/>
  <c r="E19" i="4"/>
  <c r="E14" i="4"/>
  <c r="G14" i="4"/>
  <c r="E13" i="4"/>
  <c r="G13" i="4"/>
  <c r="E9" i="4"/>
  <c r="G9" i="4"/>
  <c r="E10" i="4"/>
  <c r="G10" i="4"/>
  <c r="E7" i="4"/>
  <c r="G12" i="4"/>
  <c r="G106" i="4"/>
  <c r="G11" i="4"/>
  <c r="E21" i="4"/>
  <c r="E8" i="4"/>
  <c r="G31" i="4"/>
  <c r="E31" i="4"/>
  <c r="G34" i="4"/>
  <c r="G38" i="4"/>
  <c r="G42" i="4"/>
  <c r="G46" i="4"/>
  <c r="G50" i="4"/>
  <c r="G54" i="4"/>
  <c r="G58" i="4"/>
  <c r="G62" i="4"/>
  <c r="G66" i="4"/>
  <c r="G70" i="4"/>
  <c r="G28" i="4"/>
  <c r="G16" i="4"/>
  <c r="E16" i="4"/>
  <c r="E18" i="4"/>
  <c r="E20" i="4"/>
  <c r="G22" i="4"/>
  <c r="E41" i="4"/>
  <c r="E49" i="4"/>
  <c r="E57" i="4"/>
  <c r="E65" i="4"/>
  <c r="E73" i="4"/>
  <c r="E81" i="4"/>
  <c r="E85" i="4"/>
  <c r="G87" i="4"/>
  <c r="G91" i="4"/>
  <c r="E26" i="4"/>
  <c r="E36" i="4"/>
  <c r="E40" i="4"/>
  <c r="E44" i="4"/>
  <c r="E48" i="4"/>
  <c r="E52" i="4"/>
  <c r="E56" i="4"/>
  <c r="E60" i="4"/>
  <c r="E64" i="4"/>
  <c r="E68" i="4"/>
  <c r="E72" i="4"/>
  <c r="E76" i="4"/>
  <c r="E80" i="4"/>
  <c r="E84" i="4"/>
  <c r="E27" i="4"/>
  <c r="E37" i="4"/>
  <c r="E45" i="4"/>
  <c r="E53" i="4"/>
  <c r="E61" i="4"/>
  <c r="E69" i="4"/>
  <c r="E77" i="4"/>
  <c r="G89" i="4"/>
  <c r="E29" i="4"/>
  <c r="E35" i="4"/>
  <c r="E39" i="4"/>
  <c r="E43" i="4"/>
  <c r="E47" i="4"/>
  <c r="E51" i="4"/>
  <c r="E55" i="4"/>
  <c r="E59" i="4"/>
  <c r="E63" i="4"/>
  <c r="E67" i="4"/>
  <c r="E71" i="4"/>
  <c r="G74" i="4"/>
  <c r="E75" i="4"/>
  <c r="G78" i="4"/>
  <c r="E79" i="4"/>
  <c r="G82" i="4"/>
  <c r="E83" i="4"/>
  <c r="G86" i="4"/>
  <c r="G88" i="4"/>
  <c r="G90" i="4"/>
  <c r="E108" i="4"/>
  <c r="G92" i="4"/>
  <c r="G93" i="4"/>
  <c r="G94" i="4"/>
  <c r="G95" i="4"/>
  <c r="G96" i="4"/>
  <c r="G97" i="4"/>
  <c r="G98" i="4"/>
  <c r="G99" i="4"/>
  <c r="G100" i="4"/>
  <c r="G101" i="4"/>
  <c r="G102" i="4"/>
  <c r="G103" i="4"/>
  <c r="G104" i="4"/>
  <c r="G105" i="4"/>
  <c r="K89" i="10"/>
  <c r="G89" i="10"/>
  <c r="I89" i="5"/>
  <c r="K34" i="10"/>
  <c r="I34" i="5"/>
  <c r="E34" i="5"/>
  <c r="K16" i="10"/>
  <c r="I16" i="5"/>
  <c r="E16" i="5"/>
  <c r="K12" i="10"/>
  <c r="I12" i="5"/>
  <c r="E12" i="5"/>
  <c r="K14" i="10"/>
  <c r="I14" i="5"/>
  <c r="E14" i="5"/>
  <c r="K28" i="10"/>
  <c r="I28" i="5"/>
  <c r="E28" i="5"/>
  <c r="K29" i="10"/>
  <c r="I29" i="5"/>
  <c r="E29" i="5"/>
  <c r="K31" i="10"/>
  <c r="I31" i="5"/>
  <c r="E31" i="5"/>
  <c r="K18" i="10"/>
  <c r="I18" i="5"/>
  <c r="E18" i="5"/>
  <c r="K44" i="10"/>
  <c r="I44" i="5"/>
  <c r="E44" i="5"/>
  <c r="J87" i="10"/>
  <c r="F87" i="10"/>
  <c r="H87" i="5"/>
  <c r="D87" i="5"/>
  <c r="F87" i="5"/>
  <c r="J86" i="10"/>
  <c r="F86" i="10"/>
  <c r="H86" i="5"/>
  <c r="D86" i="5"/>
  <c r="F86" i="5"/>
  <c r="K85" i="10"/>
  <c r="G85" i="10"/>
  <c r="I85" i="5"/>
  <c r="J74" i="10"/>
  <c r="F74" i="10"/>
  <c r="H74" i="5"/>
  <c r="J72" i="10"/>
  <c r="F72" i="10"/>
  <c r="H72" i="5"/>
  <c r="D72" i="5"/>
  <c r="F72" i="5"/>
  <c r="K70" i="10"/>
  <c r="G70" i="10"/>
  <c r="I70" i="5"/>
  <c r="J59" i="10"/>
  <c r="F59" i="10"/>
  <c r="H59" i="5"/>
  <c r="J84" i="10"/>
  <c r="F84" i="10"/>
  <c r="H84" i="5"/>
  <c r="D84" i="5"/>
  <c r="F84" i="5"/>
  <c r="K79" i="10"/>
  <c r="G79" i="10"/>
  <c r="I79" i="5"/>
  <c r="E79" i="5"/>
  <c r="J67" i="10"/>
  <c r="D67" i="10"/>
  <c r="H67" i="5"/>
  <c r="D67" i="5"/>
  <c r="J61" i="10"/>
  <c r="F61" i="10"/>
  <c r="H61" i="5"/>
  <c r="D61" i="5"/>
  <c r="F61" i="5"/>
  <c r="K55" i="10"/>
  <c r="G55" i="10"/>
  <c r="I55" i="5"/>
  <c r="J91" i="10"/>
  <c r="F91" i="10"/>
  <c r="H91" i="5"/>
  <c r="D91" i="5"/>
  <c r="F91" i="5"/>
  <c r="J36" i="10"/>
  <c r="F36" i="10"/>
  <c r="H36" i="5"/>
  <c r="D36" i="5"/>
  <c r="F36" i="5"/>
  <c r="K77" i="10"/>
  <c r="G77" i="10"/>
  <c r="I77" i="5"/>
  <c r="J44" i="10"/>
  <c r="F44" i="10"/>
  <c r="H44" i="5"/>
  <c r="D44" i="5"/>
  <c r="F44" i="5"/>
  <c r="J38" i="10"/>
  <c r="F38" i="10"/>
  <c r="H38" i="5"/>
  <c r="D38" i="5"/>
  <c r="F38" i="5"/>
  <c r="K80" i="10"/>
  <c r="G80" i="10"/>
  <c r="I80" i="5"/>
  <c r="J26" i="10"/>
  <c r="F26" i="10"/>
  <c r="H26" i="5"/>
  <c r="D26" i="5"/>
  <c r="F26" i="5"/>
  <c r="J21" i="10"/>
  <c r="D21" i="10"/>
  <c r="H21" i="5"/>
  <c r="D21" i="5"/>
  <c r="K53" i="10"/>
  <c r="G53" i="10"/>
  <c r="I53" i="5"/>
  <c r="J47" i="10"/>
  <c r="F47" i="10"/>
  <c r="H47" i="5"/>
  <c r="D47" i="5"/>
  <c r="F47" i="5"/>
  <c r="J45" i="10"/>
  <c r="F45" i="10"/>
  <c r="H45" i="5"/>
  <c r="D45" i="5"/>
  <c r="F45" i="5"/>
  <c r="K88" i="10"/>
  <c r="G88" i="10"/>
  <c r="I88" i="5"/>
  <c r="J31" i="10"/>
  <c r="F31" i="10"/>
  <c r="H31" i="5"/>
  <c r="D31" i="5"/>
  <c r="F31" i="5"/>
  <c r="J23" i="10"/>
  <c r="F23" i="10"/>
  <c r="H23" i="5"/>
  <c r="D23" i="5"/>
  <c r="F23" i="5"/>
  <c r="J20" i="10"/>
  <c r="D20" i="10"/>
  <c r="H20" i="5"/>
  <c r="D20" i="5"/>
  <c r="K63" i="10"/>
  <c r="G63" i="10"/>
  <c r="I63" i="5"/>
  <c r="J15" i="10"/>
  <c r="F15" i="10"/>
  <c r="H15" i="5"/>
  <c r="D15" i="5"/>
  <c r="F15" i="5"/>
  <c r="J11" i="10"/>
  <c r="F11" i="10"/>
  <c r="H11" i="5"/>
  <c r="D11" i="5"/>
  <c r="F11" i="5"/>
  <c r="K54" i="10"/>
  <c r="G54" i="10"/>
  <c r="I54" i="5"/>
  <c r="K76" i="10"/>
  <c r="G76" i="10"/>
  <c r="I76" i="5"/>
  <c r="K45" i="10"/>
  <c r="G45" i="10"/>
  <c r="I45" i="5"/>
  <c r="E45" i="5"/>
  <c r="K42" i="10"/>
  <c r="G42" i="10"/>
  <c r="I42" i="5"/>
  <c r="E42" i="5"/>
  <c r="K41" i="10"/>
  <c r="G41" i="10"/>
  <c r="I41" i="5"/>
  <c r="E41" i="5"/>
  <c r="J42" i="10"/>
  <c r="F42" i="10"/>
  <c r="H42" i="5"/>
  <c r="D42" i="5"/>
  <c r="F42" i="5"/>
  <c r="K86" i="10"/>
  <c r="G86" i="10"/>
  <c r="I86" i="5"/>
  <c r="E86" i="5"/>
  <c r="J33" i="10"/>
  <c r="F33" i="10"/>
  <c r="H33" i="5"/>
  <c r="D33" i="5"/>
  <c r="F33" i="5"/>
  <c r="J29" i="10"/>
  <c r="F29" i="10"/>
  <c r="H29" i="5"/>
  <c r="D29" i="5"/>
  <c r="F29" i="5"/>
  <c r="K72" i="10"/>
  <c r="G72" i="10"/>
  <c r="I72" i="5"/>
  <c r="E72" i="5"/>
  <c r="J19" i="10"/>
  <c r="F19" i="10"/>
  <c r="H19" i="5"/>
  <c r="D19" i="5"/>
  <c r="F19" i="5"/>
  <c r="J14" i="10"/>
  <c r="F14" i="10"/>
  <c r="H14" i="5"/>
  <c r="D14" i="5"/>
  <c r="F14" i="5"/>
  <c r="K84" i="10"/>
  <c r="G84" i="10"/>
  <c r="I84" i="5"/>
  <c r="E84" i="5"/>
  <c r="J24" i="10"/>
  <c r="F24" i="10"/>
  <c r="H24" i="5"/>
  <c r="D24" i="5"/>
  <c r="F24" i="5"/>
  <c r="J22" i="10"/>
  <c r="D22" i="10"/>
  <c r="H22" i="5"/>
  <c r="D22" i="5"/>
  <c r="K61" i="10"/>
  <c r="G61" i="10"/>
  <c r="I61" i="5"/>
  <c r="E61" i="5"/>
  <c r="J48" i="10"/>
  <c r="F48" i="10"/>
  <c r="H48" i="5"/>
  <c r="D48" i="5"/>
  <c r="F48" i="5"/>
  <c r="J46" i="10"/>
  <c r="F46" i="10"/>
  <c r="H46" i="5"/>
  <c r="D46" i="5"/>
  <c r="F46" i="5"/>
  <c r="K81" i="10"/>
  <c r="G81" i="10"/>
  <c r="I81" i="5"/>
  <c r="E81" i="5"/>
  <c r="J58" i="10"/>
  <c r="H58" i="5"/>
  <c r="D58" i="5"/>
  <c r="J89" i="10"/>
  <c r="F89" i="10"/>
  <c r="H89" i="5"/>
  <c r="K83" i="10"/>
  <c r="G83" i="10"/>
  <c r="I83" i="5"/>
  <c r="E83" i="5"/>
  <c r="J73" i="10"/>
  <c r="F73" i="10"/>
  <c r="H73" i="5"/>
  <c r="D73" i="5"/>
  <c r="F73" i="5"/>
  <c r="J71" i="10"/>
  <c r="F71" i="10"/>
  <c r="H71" i="5"/>
  <c r="D71" i="5"/>
  <c r="F71" i="5"/>
  <c r="K66" i="10"/>
  <c r="E66" i="10"/>
  <c r="I66" i="5"/>
  <c r="E66" i="5"/>
  <c r="J94" i="10"/>
  <c r="D94" i="10"/>
  <c r="H94" i="5"/>
  <c r="D94" i="5"/>
  <c r="J92" i="10"/>
  <c r="F92" i="10"/>
  <c r="H92" i="5"/>
  <c r="D92" i="5"/>
  <c r="F92" i="5"/>
  <c r="K90" i="10"/>
  <c r="G90" i="10"/>
  <c r="I90" i="5"/>
  <c r="E90" i="5"/>
  <c r="J82" i="10"/>
  <c r="F82" i="10"/>
  <c r="H82" i="5"/>
  <c r="D82" i="5"/>
  <c r="F82" i="5"/>
  <c r="J76" i="10"/>
  <c r="F76" i="10"/>
  <c r="H76" i="5"/>
  <c r="D76" i="5"/>
  <c r="F76" i="5"/>
  <c r="J68" i="10"/>
  <c r="F68" i="10"/>
  <c r="H68" i="5"/>
  <c r="D68" i="5"/>
  <c r="F68" i="5"/>
  <c r="K65" i="10"/>
  <c r="E65" i="10"/>
  <c r="I65" i="5"/>
  <c r="E65" i="5"/>
  <c r="J62" i="10"/>
  <c r="H62" i="5"/>
  <c r="D62" i="5"/>
  <c r="J60" i="10"/>
  <c r="F60" i="10"/>
  <c r="H60" i="5"/>
  <c r="D60" i="5"/>
  <c r="F60" i="5"/>
  <c r="K56" i="10"/>
  <c r="G56" i="10"/>
  <c r="I56" i="5"/>
  <c r="J12" i="10"/>
  <c r="F12" i="10"/>
  <c r="H12" i="5"/>
  <c r="D12" i="5"/>
  <c r="F12" i="5"/>
  <c r="K43" i="10"/>
  <c r="I43" i="5"/>
  <c r="E43" i="5"/>
  <c r="K47" i="10"/>
  <c r="G47" i="10"/>
  <c r="I47" i="5"/>
  <c r="E47" i="5"/>
  <c r="K13" i="10"/>
  <c r="I13" i="5"/>
  <c r="E13" i="5"/>
  <c r="K48" i="10"/>
  <c r="G48" i="10"/>
  <c r="I48" i="5"/>
  <c r="E48" i="5"/>
  <c r="K30" i="10"/>
  <c r="G30" i="10"/>
  <c r="I30" i="5"/>
  <c r="E30" i="5"/>
  <c r="K39" i="10"/>
  <c r="I39" i="5"/>
  <c r="E39" i="5"/>
  <c r="K24" i="10"/>
  <c r="I24" i="5"/>
  <c r="E24" i="5"/>
  <c r="K26" i="10"/>
  <c r="G26" i="10"/>
  <c r="I26" i="5"/>
  <c r="E26" i="5"/>
  <c r="K11" i="10"/>
  <c r="I11" i="5"/>
  <c r="E11" i="5"/>
  <c r="K38" i="10"/>
  <c r="G38" i="10"/>
  <c r="I38" i="5"/>
  <c r="E38" i="5"/>
  <c r="K17" i="10"/>
  <c r="I17" i="5"/>
  <c r="E17" i="5"/>
  <c r="K46" i="10"/>
  <c r="G46" i="10"/>
  <c r="I46" i="5"/>
  <c r="E46" i="5"/>
  <c r="K23" i="10"/>
  <c r="G23" i="10"/>
  <c r="I23" i="5"/>
  <c r="E23" i="5"/>
  <c r="K9" i="10"/>
  <c r="I9" i="5"/>
  <c r="E9" i="5"/>
  <c r="K33" i="10"/>
  <c r="G33" i="10"/>
  <c r="I33" i="5"/>
  <c r="E33" i="5"/>
  <c r="K87" i="10"/>
  <c r="G87" i="10"/>
  <c r="I87" i="5"/>
  <c r="E87" i="5"/>
  <c r="J85" i="10"/>
  <c r="F85" i="10"/>
  <c r="H85" i="5"/>
  <c r="J78" i="10"/>
  <c r="F78" i="10"/>
  <c r="H78" i="5"/>
  <c r="D78" i="5"/>
  <c r="F78" i="5"/>
  <c r="K74" i="10"/>
  <c r="G74" i="10"/>
  <c r="I74" i="5"/>
  <c r="E74" i="5"/>
  <c r="J70" i="10"/>
  <c r="F70" i="10"/>
  <c r="H70" i="5"/>
  <c r="D70" i="5"/>
  <c r="F70" i="5"/>
  <c r="J64" i="10"/>
  <c r="F64" i="10"/>
  <c r="H64" i="5"/>
  <c r="D64" i="5"/>
  <c r="F64" i="5"/>
  <c r="K59" i="10"/>
  <c r="G59" i="10"/>
  <c r="I59" i="5"/>
  <c r="J34" i="10"/>
  <c r="F34" i="10"/>
  <c r="H34" i="5"/>
  <c r="D34" i="5"/>
  <c r="F34" i="5"/>
  <c r="J69" i="10"/>
  <c r="F69" i="10"/>
  <c r="H69" i="5"/>
  <c r="D69" i="5"/>
  <c r="F69" i="5"/>
  <c r="K67" i="10"/>
  <c r="E67" i="10"/>
  <c r="I67" i="5"/>
  <c r="E67" i="5"/>
  <c r="J55" i="10"/>
  <c r="F55" i="10"/>
  <c r="H55" i="5"/>
  <c r="D55" i="5"/>
  <c r="F55" i="5"/>
  <c r="J93" i="10"/>
  <c r="F93" i="10"/>
  <c r="H93" i="5"/>
  <c r="K91" i="10"/>
  <c r="G91" i="10"/>
  <c r="I91" i="5"/>
  <c r="J77" i="10"/>
  <c r="F77" i="10"/>
  <c r="H77" i="5"/>
  <c r="D77" i="5"/>
  <c r="F77" i="5"/>
  <c r="J13" i="10"/>
  <c r="D13" i="10"/>
  <c r="H13" i="5"/>
  <c r="D13" i="5"/>
  <c r="J35" i="10"/>
  <c r="F35" i="10"/>
  <c r="H35" i="5"/>
  <c r="D35" i="5"/>
  <c r="F35" i="5"/>
  <c r="K71" i="10"/>
  <c r="G71" i="10"/>
  <c r="I71" i="5"/>
  <c r="J8" i="10"/>
  <c r="F8" i="10"/>
  <c r="H8" i="5"/>
  <c r="D8" i="5"/>
  <c r="F8" i="5"/>
  <c r="J49" i="10"/>
  <c r="D49" i="10"/>
  <c r="H49" i="5"/>
  <c r="D49" i="5"/>
  <c r="K92" i="10"/>
  <c r="G92" i="10"/>
  <c r="I92" i="5"/>
  <c r="J43" i="10"/>
  <c r="F43" i="10"/>
  <c r="H43" i="5"/>
  <c r="D43" i="5"/>
  <c r="F43" i="5"/>
  <c r="J37" i="10"/>
  <c r="F37" i="10"/>
  <c r="H37" i="5"/>
  <c r="D37" i="5"/>
  <c r="F37" i="5"/>
  <c r="J75" i="10"/>
  <c r="F75" i="10"/>
  <c r="H75" i="5"/>
  <c r="D75" i="5"/>
  <c r="F75" i="5"/>
  <c r="K68" i="10"/>
  <c r="G68" i="10"/>
  <c r="I68" i="5"/>
  <c r="J18" i="10"/>
  <c r="F18" i="10"/>
  <c r="H18" i="5"/>
  <c r="D18" i="5"/>
  <c r="F18" i="5"/>
  <c r="J17" i="10"/>
  <c r="D17" i="10"/>
  <c r="H17" i="5"/>
  <c r="D17" i="5"/>
  <c r="F17" i="5"/>
  <c r="K60" i="10"/>
  <c r="G60" i="10"/>
  <c r="I60" i="5"/>
  <c r="J9" i="10"/>
  <c r="F9" i="10"/>
  <c r="H9" i="5"/>
  <c r="D9" i="5"/>
  <c r="F9" i="5"/>
  <c r="J57" i="10"/>
  <c r="F57" i="10"/>
  <c r="H57" i="5"/>
  <c r="D57" i="5"/>
  <c r="F57" i="5"/>
  <c r="K32" i="10"/>
  <c r="G32" i="10"/>
  <c r="I32" i="5"/>
  <c r="E32" i="5"/>
  <c r="K8" i="10"/>
  <c r="G8" i="10"/>
  <c r="I8" i="5"/>
  <c r="E8" i="5"/>
  <c r="K10" i="10"/>
  <c r="I10" i="5"/>
  <c r="E10" i="5"/>
  <c r="K15" i="10"/>
  <c r="I15" i="5"/>
  <c r="E15" i="5"/>
  <c r="K49" i="10"/>
  <c r="I49" i="5"/>
  <c r="E49" i="5"/>
  <c r="K36" i="10"/>
  <c r="G36" i="10"/>
  <c r="I36" i="5"/>
  <c r="E36" i="5"/>
  <c r="K22" i="10"/>
  <c r="E22" i="10"/>
  <c r="I22" i="5"/>
  <c r="E22" i="5"/>
  <c r="K21" i="10"/>
  <c r="I21" i="5"/>
  <c r="E21" i="5"/>
  <c r="K25" i="10"/>
  <c r="I25" i="5"/>
  <c r="E25" i="5"/>
  <c r="K35" i="10"/>
  <c r="G35" i="10"/>
  <c r="I35" i="5"/>
  <c r="E35" i="5"/>
  <c r="K40" i="10"/>
  <c r="I40" i="5"/>
  <c r="E40" i="5"/>
  <c r="K37" i="10"/>
  <c r="G37" i="10"/>
  <c r="I37" i="5"/>
  <c r="E37" i="5"/>
  <c r="K20" i="10"/>
  <c r="I20" i="5"/>
  <c r="E20" i="5"/>
  <c r="K19" i="10"/>
  <c r="G19" i="10"/>
  <c r="I19" i="5"/>
  <c r="E19" i="5"/>
  <c r="K27" i="10"/>
  <c r="G27" i="10"/>
  <c r="I27" i="5"/>
  <c r="E27" i="5"/>
  <c r="J41" i="10"/>
  <c r="F41" i="10"/>
  <c r="H41" i="5"/>
  <c r="D41" i="5"/>
  <c r="F41" i="5"/>
  <c r="J40" i="10"/>
  <c r="F40" i="10"/>
  <c r="H40" i="5"/>
  <c r="D40" i="5"/>
  <c r="F40" i="5"/>
  <c r="K78" i="10"/>
  <c r="G78" i="10"/>
  <c r="I78" i="5"/>
  <c r="J27" i="10"/>
  <c r="F27" i="10"/>
  <c r="H27" i="5"/>
  <c r="D27" i="5"/>
  <c r="F27" i="5"/>
  <c r="J25" i="10"/>
  <c r="F25" i="10"/>
  <c r="H25" i="5"/>
  <c r="D25" i="5"/>
  <c r="F25" i="5"/>
  <c r="K64" i="10"/>
  <c r="G64" i="10"/>
  <c r="I64" i="5"/>
  <c r="J39" i="10"/>
  <c r="F39" i="10"/>
  <c r="H39" i="5"/>
  <c r="D39" i="5"/>
  <c r="F39" i="5"/>
  <c r="J79" i="10"/>
  <c r="F79" i="10"/>
  <c r="H79" i="5"/>
  <c r="D79" i="5"/>
  <c r="F79" i="5"/>
  <c r="K69" i="10"/>
  <c r="G69" i="10"/>
  <c r="I69" i="5"/>
  <c r="J16" i="10"/>
  <c r="F16" i="10"/>
  <c r="H16" i="5"/>
  <c r="D16" i="5"/>
  <c r="F16" i="5"/>
  <c r="J10" i="10"/>
  <c r="F10" i="10"/>
  <c r="H10" i="5"/>
  <c r="D10" i="5"/>
  <c r="F10" i="5"/>
  <c r="K93" i="10"/>
  <c r="G93" i="10"/>
  <c r="I93" i="5"/>
  <c r="J81" i="10"/>
  <c r="F81" i="10"/>
  <c r="H81" i="5"/>
  <c r="J32" i="10"/>
  <c r="F32" i="10"/>
  <c r="H32" i="5"/>
  <c r="D32" i="5"/>
  <c r="F32" i="5"/>
  <c r="K58" i="10"/>
  <c r="E58" i="10"/>
  <c r="I58" i="5"/>
  <c r="E58" i="5"/>
  <c r="J83" i="10"/>
  <c r="F83" i="10"/>
  <c r="H83" i="5"/>
  <c r="D83" i="5"/>
  <c r="F83" i="5"/>
  <c r="J80" i="10"/>
  <c r="F80" i="10"/>
  <c r="H80" i="5"/>
  <c r="D80" i="5"/>
  <c r="F80" i="5"/>
  <c r="K73" i="10"/>
  <c r="G73" i="10"/>
  <c r="I73" i="5"/>
  <c r="J66" i="10"/>
  <c r="D66" i="10"/>
  <c r="H66" i="5"/>
  <c r="D66" i="5"/>
  <c r="J53" i="10"/>
  <c r="F53" i="10"/>
  <c r="H53" i="5"/>
  <c r="D53" i="5"/>
  <c r="F53" i="5"/>
  <c r="K94" i="10"/>
  <c r="E94" i="10"/>
  <c r="I94" i="5"/>
  <c r="E94" i="5"/>
  <c r="J90" i="10"/>
  <c r="F90" i="10"/>
  <c r="H90" i="5"/>
  <c r="D90" i="5"/>
  <c r="F90" i="5"/>
  <c r="J88" i="10"/>
  <c r="F88" i="10"/>
  <c r="H88" i="5"/>
  <c r="D88" i="5"/>
  <c r="F88" i="5"/>
  <c r="K82" i="10"/>
  <c r="G82" i="10"/>
  <c r="I82" i="5"/>
  <c r="J30" i="10"/>
  <c r="F30" i="10"/>
  <c r="H30" i="5"/>
  <c r="D30" i="5"/>
  <c r="F30" i="5"/>
  <c r="J65" i="10"/>
  <c r="D65" i="10"/>
  <c r="H65" i="5"/>
  <c r="D65" i="5"/>
  <c r="J63" i="10"/>
  <c r="F63" i="10"/>
  <c r="H63" i="5"/>
  <c r="D63" i="5"/>
  <c r="F63" i="5"/>
  <c r="K62" i="10"/>
  <c r="E62" i="10"/>
  <c r="I62" i="5"/>
  <c r="E62" i="5"/>
  <c r="J56" i="10"/>
  <c r="F56" i="10"/>
  <c r="H56" i="5"/>
  <c r="D56" i="5"/>
  <c r="F56" i="5"/>
  <c r="J54" i="10"/>
  <c r="F54" i="10"/>
  <c r="H54" i="5"/>
  <c r="D54" i="5"/>
  <c r="F54" i="5"/>
  <c r="K57" i="10"/>
  <c r="G57" i="10"/>
  <c r="I57" i="5"/>
  <c r="K75" i="10"/>
  <c r="G75" i="10"/>
  <c r="I75" i="5"/>
  <c r="G74" i="5"/>
  <c r="G79" i="5"/>
  <c r="G86" i="5"/>
  <c r="E21" i="10"/>
  <c r="G25" i="5"/>
  <c r="G25" i="10"/>
  <c r="G40" i="10"/>
  <c r="E20" i="10"/>
  <c r="G27" i="5"/>
  <c r="E49" i="10"/>
  <c r="G34" i="10"/>
  <c r="G16" i="5"/>
  <c r="G16" i="10"/>
  <c r="G12" i="5"/>
  <c r="G12" i="10"/>
  <c r="G14" i="5"/>
  <c r="G14" i="10"/>
  <c r="G28" i="5"/>
  <c r="G28" i="10"/>
  <c r="G29" i="5"/>
  <c r="G29" i="10"/>
  <c r="G31" i="5"/>
  <c r="G31" i="10"/>
  <c r="G18" i="5"/>
  <c r="G18" i="10"/>
  <c r="G44" i="5"/>
  <c r="G44" i="10"/>
  <c r="G43" i="10"/>
  <c r="E13" i="10"/>
  <c r="G10" i="10"/>
  <c r="G30" i="5"/>
  <c r="G15" i="10"/>
  <c r="G39" i="10"/>
  <c r="G24" i="5"/>
  <c r="G24" i="10"/>
  <c r="G11" i="10"/>
  <c r="E17" i="10"/>
  <c r="G23" i="5"/>
  <c r="G9" i="10"/>
  <c r="E54" i="4"/>
  <c r="E86" i="4"/>
  <c r="E101" i="4"/>
  <c r="E28" i="4"/>
  <c r="E90" i="4"/>
  <c r="E78" i="4"/>
  <c r="E99" i="4"/>
  <c r="E87" i="4"/>
  <c r="E70" i="4"/>
  <c r="E38" i="4"/>
  <c r="E62" i="4"/>
  <c r="E104" i="4"/>
  <c r="E96" i="4"/>
  <c r="E105" i="4"/>
  <c r="E93" i="4"/>
  <c r="E46" i="4"/>
  <c r="E50" i="4"/>
  <c r="E102" i="4"/>
  <c r="E74" i="4"/>
  <c r="E66" i="4"/>
  <c r="E58" i="4"/>
  <c r="E34" i="4"/>
  <c r="E100" i="4"/>
  <c r="E92" i="4"/>
  <c r="E88" i="4"/>
  <c r="E89" i="4"/>
  <c r="E97" i="4"/>
  <c r="E91" i="4"/>
  <c r="E22" i="4"/>
  <c r="E82" i="4"/>
  <c r="E94" i="4"/>
  <c r="E42" i="4"/>
  <c r="E98" i="4"/>
  <c r="E103" i="4"/>
  <c r="E95" i="4"/>
  <c r="G7" i="9"/>
  <c r="E7" i="1"/>
  <c r="G41" i="5"/>
  <c r="G43" i="5"/>
  <c r="G45" i="5"/>
  <c r="G40" i="5"/>
  <c r="G83" i="5"/>
  <c r="G81" i="5"/>
  <c r="G33" i="5"/>
  <c r="G11" i="5"/>
  <c r="G10" i="5"/>
  <c r="G32" i="5"/>
  <c r="G72" i="5"/>
  <c r="G84" i="5"/>
  <c r="E69" i="5"/>
  <c r="G69" i="5"/>
  <c r="E59" i="5"/>
  <c r="G59" i="5"/>
  <c r="E88" i="5"/>
  <c r="G88" i="5"/>
  <c r="G39" i="5"/>
  <c r="D58" i="10"/>
  <c r="F58" i="10"/>
  <c r="D81" i="5"/>
  <c r="F81" i="5"/>
  <c r="E60" i="5"/>
  <c r="G60" i="5"/>
  <c r="E91" i="5"/>
  <c r="G91" i="5"/>
  <c r="E63" i="5"/>
  <c r="G63" i="5"/>
  <c r="E55" i="5"/>
  <c r="G55" i="5"/>
  <c r="D74" i="5"/>
  <c r="F74" i="5"/>
  <c r="G48" i="5"/>
  <c r="G47" i="5"/>
  <c r="E75" i="5"/>
  <c r="G75" i="5"/>
  <c r="E82" i="5"/>
  <c r="G82" i="5"/>
  <c r="E73" i="5"/>
  <c r="G73" i="5"/>
  <c r="E93" i="5"/>
  <c r="G93" i="5"/>
  <c r="E64" i="5"/>
  <c r="G64" i="5"/>
  <c r="E68" i="5"/>
  <c r="G68" i="5"/>
  <c r="E92" i="5"/>
  <c r="G92" i="5"/>
  <c r="D93" i="5"/>
  <c r="F93" i="5"/>
  <c r="D85" i="5"/>
  <c r="F85" i="5"/>
  <c r="E56" i="5"/>
  <c r="G56" i="5"/>
  <c r="D89" i="5"/>
  <c r="F89" i="5"/>
  <c r="E54" i="5"/>
  <c r="G54" i="5"/>
  <c r="E53" i="5"/>
  <c r="G53" i="5"/>
  <c r="E77" i="5"/>
  <c r="G77" i="5"/>
  <c r="D59" i="5"/>
  <c r="F59" i="5"/>
  <c r="E85" i="5"/>
  <c r="G85" i="5"/>
  <c r="E89" i="5"/>
  <c r="G89" i="5"/>
  <c r="E57" i="5"/>
  <c r="G57" i="5"/>
  <c r="E78" i="5"/>
  <c r="G78" i="5"/>
  <c r="E71" i="5"/>
  <c r="G71" i="5"/>
  <c r="E76" i="5"/>
  <c r="G76" i="5"/>
  <c r="E80" i="5"/>
  <c r="G80" i="5"/>
  <c r="E70" i="5"/>
  <c r="G70" i="5"/>
  <c r="G38" i="5"/>
  <c r="G26" i="5"/>
  <c r="G15" i="5"/>
  <c r="G42" i="5"/>
  <c r="G37" i="5"/>
  <c r="G35" i="5"/>
  <c r="G34" i="5"/>
  <c r="G9" i="5"/>
  <c r="G46" i="5"/>
  <c r="G19" i="5"/>
  <c r="G87" i="5"/>
  <c r="G8" i="5"/>
  <c r="G36" i="5"/>
  <c r="G90" i="5"/>
  <c r="G61" i="5"/>
  <c r="D62" i="10"/>
  <c r="F62" i="10"/>
  <c r="E7" i="9"/>
</calcChain>
</file>

<file path=xl/sharedStrings.xml><?xml version="1.0" encoding="utf-8"?>
<sst xmlns="http://schemas.openxmlformats.org/spreadsheetml/2006/main" count="894" uniqueCount="254">
  <si>
    <t>ANNEXE 1 - Durée du travail base 39h hebdomadaires</t>
  </si>
  <si>
    <t>Salaires minima garantis sur la base de 39h : 35h au salaire horaire de base + 4h majorées à 25%</t>
  </si>
  <si>
    <t>Fonctions</t>
  </si>
  <si>
    <t>1er assistant à la distribution des rôles cinéma</t>
  </si>
  <si>
    <t>1er assistant costume cinéma</t>
  </si>
  <si>
    <t>1er assistant décorateur cinéma</t>
  </si>
  <si>
    <t>1er assistant monteur cinéma</t>
  </si>
  <si>
    <t>1er assistant opérateur cinéma</t>
  </si>
  <si>
    <t>1er assistant réalisateur cinéma</t>
  </si>
  <si>
    <t>2ème assistant décorateur cinéma</t>
  </si>
  <si>
    <t>2ème assistant monteur cinéma</t>
  </si>
  <si>
    <t>2ème assistant opérateur cinéma</t>
  </si>
  <si>
    <t>2ème assistant réalisateur cinéma</t>
  </si>
  <si>
    <t>3ème assistant décorateur cinéma</t>
  </si>
  <si>
    <t>Accessoiriste de décor cinéma</t>
  </si>
  <si>
    <t>Accessoiriste de plateau cinéma</t>
  </si>
  <si>
    <t>Administrateur adjoint comptable cinéma</t>
  </si>
  <si>
    <t>Administrateur de production cinéma</t>
  </si>
  <si>
    <t>Animatronicien cinéma</t>
  </si>
  <si>
    <t>Assistant au chargé de la figuration cinéma</t>
  </si>
  <si>
    <t>Assistant bruiteur</t>
  </si>
  <si>
    <t>Assistant comptable de production cinéma</t>
  </si>
  <si>
    <t>Assistant effets physiques cinéma</t>
  </si>
  <si>
    <t>Assistant maquilleur cinéma</t>
  </si>
  <si>
    <t>Assistant mixeur cinéma</t>
  </si>
  <si>
    <t>Assistant monteur son</t>
  </si>
  <si>
    <t>Assistant opérateur du son cinéma</t>
  </si>
  <si>
    <t>Assistant scripte cinéma</t>
  </si>
  <si>
    <t>Auxiliaire de réalisation cinéma</t>
  </si>
  <si>
    <t>Auxiliaire de régie cinéma</t>
  </si>
  <si>
    <t>Bruiteur</t>
  </si>
  <si>
    <t>Cadreur cinéma</t>
  </si>
  <si>
    <t>Cadreur spécialisé cinéma</t>
  </si>
  <si>
    <t>Chargé de la figuration cinéma</t>
  </si>
  <si>
    <t>Chef coiffeur cinéma</t>
  </si>
  <si>
    <t>Chef constructeur cinéma</t>
  </si>
  <si>
    <t>Chef costumier cinéma</t>
  </si>
  <si>
    <t>Chef d'atelier costumes cinéma</t>
  </si>
  <si>
    <t>Chef décorateur cinéma</t>
  </si>
  <si>
    <t>Chef électricien de construction cinéma</t>
  </si>
  <si>
    <t>Chef électricien de prise de vues cinéma</t>
  </si>
  <si>
    <t>Chef machiniste de construction cinéma</t>
  </si>
  <si>
    <t>Chef machiniste de prise de vues cinéma</t>
  </si>
  <si>
    <t>Chef maquilleur cinéma</t>
  </si>
  <si>
    <t>Chef menuisier de décor cinéma</t>
  </si>
  <si>
    <t>Chef monteur cinéma</t>
  </si>
  <si>
    <t>Chef monteur son cinéma</t>
  </si>
  <si>
    <t>Chef opérateur du son cinéma</t>
  </si>
  <si>
    <t>Chef peintre de décor cinéma</t>
  </si>
  <si>
    <t>Chef sculpteur de décor cinéma</t>
  </si>
  <si>
    <t>Chef serrurier de décor cinéma</t>
  </si>
  <si>
    <t>Chef staffeur de décor cinéma</t>
  </si>
  <si>
    <t>Chef tapissier cinéma</t>
  </si>
  <si>
    <t>Coiffeur cinéma</t>
  </si>
  <si>
    <t>Conducteur de groupe cinéma</t>
  </si>
  <si>
    <t>Conseiller technique à la réalisation cinéma</t>
  </si>
  <si>
    <t>Coordinateur de post production cinéma</t>
  </si>
  <si>
    <t>Costumier cinéma</t>
  </si>
  <si>
    <t>Couturier cinéma</t>
  </si>
  <si>
    <t>Créateur de costumes cinéma</t>
  </si>
  <si>
    <t>Directeur de la photographie cinéma</t>
  </si>
  <si>
    <t>Directeur de production cinéma</t>
  </si>
  <si>
    <t>Electricien de construction de cinéma</t>
  </si>
  <si>
    <t>Electricien de prise de vues cinéma</t>
  </si>
  <si>
    <t>Ensemblier cinéma</t>
  </si>
  <si>
    <t>Ensemblier décorateur cinéma</t>
  </si>
  <si>
    <t>Habilleur cinéma</t>
  </si>
  <si>
    <t>Illustrateur de décors cinéma</t>
  </si>
  <si>
    <t>Infographiste de décors cinéma</t>
  </si>
  <si>
    <t>Machiniste de construction cinéma</t>
  </si>
  <si>
    <t>Machiniste de prise de vues cinéma</t>
  </si>
  <si>
    <t>Maçon de décor cinéma</t>
  </si>
  <si>
    <t>Maquettiste de décor cinéma</t>
  </si>
  <si>
    <t>Menuisier de décor cinéma</t>
  </si>
  <si>
    <t>Menuisier toupilleur de décor cinéma</t>
  </si>
  <si>
    <t>Menuisier-traceur de décor cinéma</t>
  </si>
  <si>
    <t>Mixeur cinéma</t>
  </si>
  <si>
    <t>Peintre d'art de décor cinéma</t>
  </si>
  <si>
    <t>Peintre de décor cinéma</t>
  </si>
  <si>
    <t>Peintre en lettres de décor cinéma</t>
  </si>
  <si>
    <t>Peintre faux bois et patine décor cinéma</t>
  </si>
  <si>
    <t>Photographe de plateau cinéma</t>
  </si>
  <si>
    <t>Réalisateur de films publicitaires</t>
  </si>
  <si>
    <t>Régisseur adjoint cinéma</t>
  </si>
  <si>
    <t>Régisseur d'extérieurs cinéma</t>
  </si>
  <si>
    <t>Régisseur général cinéma</t>
  </si>
  <si>
    <t>Répétiteur cinéma</t>
  </si>
  <si>
    <t>Responsable des enfants cinéma</t>
  </si>
  <si>
    <t>Scripte cinéma</t>
  </si>
  <si>
    <t>Sculpteur de décor cinéma</t>
  </si>
  <si>
    <t>Secrétaire de production cinéma</t>
  </si>
  <si>
    <t>Serrurier de décor cinéma</t>
  </si>
  <si>
    <t>Sous chef menuisier de décor cinéma</t>
  </si>
  <si>
    <t>Sous chef peintre de décor cinéma</t>
  </si>
  <si>
    <t>Sous chef staffeur de décor cinéma</t>
  </si>
  <si>
    <t>Sous-chef électricien de décor cinéma</t>
  </si>
  <si>
    <t>Sous-chef électricien de prise de vues cinéma</t>
  </si>
  <si>
    <t>Sous-chef machiniste de décor cinéma</t>
  </si>
  <si>
    <t>Sous-chef machiniste de prise de vues cinéma</t>
  </si>
  <si>
    <t>Staffeur de décor cinéma</t>
  </si>
  <si>
    <t>Superviseur d'effets physiques cinéma</t>
  </si>
  <si>
    <t>Tapissier de décor cinéma</t>
  </si>
  <si>
    <t>Technicien d'appareils télécommandés (prise de vues) cinéma</t>
  </si>
  <si>
    <t>Technicien réalisateur 2ème équipe cinéma</t>
  </si>
  <si>
    <t>Technicien retour image cinéma</t>
  </si>
  <si>
    <t>Teinturier patineur costumes cinéma</t>
  </si>
  <si>
    <t xml:space="preserve">Montant de l'indemnité repas </t>
  </si>
  <si>
    <t xml:space="preserve">Montant de l'indemnité casse croûte </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</si>
  <si>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</si>
  <si>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Contrat d'une durée &lt; 5 mois</t>
  </si>
  <si>
    <t>Contrat hors production du film</t>
  </si>
  <si>
    <t>ANNEXE 2 - Durée du travail avec équivalence (tournage uniquement)</t>
  </si>
  <si>
    <t>HEBDOMADAIRE 5 JOURS</t>
  </si>
  <si>
    <t>HEBDOMADAIRE 6 JOURS</t>
  </si>
  <si>
    <t>Heures de travail effectif</t>
  </si>
  <si>
    <t>Durée dont équivalence</t>
  </si>
  <si>
    <t>N.B. : Les grilles de salaires minima garantis comprenant des durées d’équivalence ne sont pas obligatoirement applicables en période de tournage. En cas de recours à la grille de salaires minima garantis sur une base de 39h, les heures supplémentaires sont rémunérées conformément aux majorations prévues à l’article 37 du titre II de la convention collective.</t>
  </si>
  <si>
    <t>-</t>
  </si>
  <si>
    <r>
      <rPr>
        <b/>
        <sz val="11"/>
        <color rgb="FF000000"/>
        <rFont val="Tahoma"/>
        <family val="2"/>
      </rPr>
      <t xml:space="preserve">Rappel / Article 34 Titre II CCN : Engagement &lt; 1 semaine </t>
    </r>
    <r>
      <rPr>
        <sz val="11"/>
        <color rgb="FF000000"/>
        <rFont val="Tahoma"/>
        <family val="2"/>
      </rPr>
      <t>: Majoration du salaire horaire de base minimum garanti de 25%. Heures supplémentaires effectuées au-delà de la durée de 7 heures  majorées de 50 % du salaire horaire de base minimum garanti. Heures supplémentaires effectuées au-delà de la 10e heure majorées de 100 % du salaire horaire de base minimum garanti. La rémunération journalière minimale garantie ne peut être inférieure à 7 heures.</t>
    </r>
  </si>
  <si>
    <t>Valeur socle</t>
  </si>
  <si>
    <t>Pourcentage</t>
  </si>
  <si>
    <t>Annexe 1</t>
  </si>
  <si>
    <r>
      <t>Contrat d'une durée ≧ 5 mois</t>
    </r>
    <r>
      <rPr>
        <sz val="11"/>
        <color theme="0"/>
        <rFont val="Tahoma"/>
        <family val="2"/>
      </rPr>
      <t>*</t>
    </r>
  </si>
  <si>
    <t>REALISATEURS</t>
  </si>
  <si>
    <t>* Les contrats de 5 mois ou plus peuvent être suspendus en raison des impératifs de la production. La période de suspension du contrat ne donne pas lieu à rémunération seulement si elle est d'une durée égale ou supérieure à une semaine consécutive.
** Valable uniquement pour les films "annexe 1". Non applicable en annexe 3.</t>
  </si>
  <si>
    <r>
      <rPr>
        <b/>
        <sz val="11"/>
        <color rgb="FF000000"/>
        <rFont val="Tahoma"/>
        <family val="2"/>
      </rPr>
      <t>Rappel : Les réalisateurs</t>
    </r>
    <r>
      <rPr>
        <sz val="11"/>
        <color rgb="FF000000"/>
        <rFont val="Tahoma"/>
        <family val="2"/>
      </rPr>
      <t xml:space="preserve"> </t>
    </r>
    <r>
      <rPr>
        <b/>
        <sz val="11"/>
        <color rgb="FF000000"/>
        <rFont val="Tahoma"/>
        <family val="2"/>
      </rPr>
      <t>ont la qualité de cadre dirigeant</t>
    </r>
    <r>
      <rPr>
        <sz val="11"/>
        <color rgb="FF000000"/>
        <rFont val="Tahoma"/>
        <family val="2"/>
      </rPr>
      <t xml:space="preserve"> : compte-tenu des responsabilités importantes qui leur sont confiées dans l'organisation générale et la bonne marche de la production pour laquelle ils sont engagés, ils ont vocation à conclure avec l'employeur une convention de forfait à temps plein sans référence horaire. Celle-ci doit expressément figurer dans leur contrat de travail.
Pour les cadres dirigeants soumis à une convention de forfait sans référence horaire (art. L3111-2 du code du travail) : 
- ne sont pas applicables : les dispositions relatives au repos quotidien, au repos hebdomadaire, aux durées maximales de travail, au contrôle de la durée du travail, aux heures supplémentaires, aux jours fériés et au travail de nuit.
- sont applicables : les dispositions relatives aux congés payés, aux congés non rémunérés, aux congés pour événements familiaux, au repos obligatoire des femmes en couches, à la médecine du travail, à l'hygiène, la sécurité et les conditions de travail.</t>
    </r>
  </si>
  <si>
    <t>Salaires minima des réalisateurs</t>
  </si>
  <si>
    <t>Salaires minima des techniciens en annexe 1 (39h)</t>
  </si>
  <si>
    <r>
      <t xml:space="preserve">ANNEXE 3 - Durée du travail base 39h hebdomadaires
</t>
    </r>
    <r>
      <rPr>
        <b/>
        <sz val="14"/>
        <color rgb="FF000000"/>
        <rFont val="Tahoma"/>
        <family val="2"/>
      </rPr>
      <t xml:space="preserve">Films ayant obtenus la demande de dérogation </t>
    </r>
    <r>
      <rPr>
        <b/>
        <sz val="14"/>
        <color rgb="FFFF0000"/>
        <rFont val="Tahoma"/>
        <family val="2"/>
      </rPr>
      <t>à compter du 11 avril 2020</t>
    </r>
  </si>
  <si>
    <r>
      <t xml:space="preserve">ANNEXE 3 BIS - Durée du travail avec équivalence (tournage)
</t>
    </r>
    <r>
      <rPr>
        <b/>
        <sz val="14"/>
        <color rgb="FF000000"/>
        <rFont val="Tahoma"/>
        <family val="2"/>
      </rPr>
      <t xml:space="preserve">Films ayant obtenus la demande de dérogation </t>
    </r>
    <r>
      <rPr>
        <b/>
        <sz val="14"/>
        <color rgb="FFFF0000"/>
        <rFont val="Tahoma"/>
        <family val="2"/>
      </rPr>
      <t>à compter du 11 avril 2020</t>
    </r>
  </si>
  <si>
    <t>Salaires minima des techniciens en annexe 2  (équivalence - tournage uniquement)</t>
  </si>
  <si>
    <t>Salaires minima des techniciens en annexe 3 (39h) pour les demandes de dérogation obtenues jusqu'au 10 avril 2020</t>
  </si>
  <si>
    <t>Salaires minima des techniciens en annexe 3 bis (équivalence - tournage uniquement) pour les demandes de dérogation obtenues jusqu'au 10 avril 2020</t>
  </si>
  <si>
    <t>Salaires minima des techniciens en annexe 3 (39h) pour les demandes de dérogation obtenues à compter du 11 avril 2020</t>
  </si>
  <si>
    <t>Salaires minima des techniciens en annexe 3 bis (équivalence - tournage uniquement) pour les demandes de dérogation obtenues à compter du 11 avril 2020</t>
  </si>
  <si>
    <t>Revalorisation du SMIC au 1er janvier 2022</t>
  </si>
  <si>
    <t>Classification</t>
  </si>
  <si>
    <t>Niveau</t>
  </si>
  <si>
    <t>Qualification</t>
  </si>
  <si>
    <t>Salaire minimum mensuel - Base</t>
  </si>
  <si>
    <t>Complément autonomie</t>
  </si>
  <si>
    <t>Complément technicité</t>
  </si>
  <si>
    <t>Complément responsabilité</t>
  </si>
  <si>
    <t>Salaire minimum mensuel - 1 complément</t>
  </si>
  <si>
    <t>Salaire minimum mensuel - 2 compléments</t>
  </si>
  <si>
    <t>Salaire minimum mensuel - 3 compléments</t>
  </si>
  <si>
    <t>Cadre supérieur</t>
  </si>
  <si>
    <t>Niveau I ou expérience équivalente</t>
  </si>
  <si>
    <t>Hors niveau</t>
  </si>
  <si>
    <t>Cadre A</t>
  </si>
  <si>
    <t>Niveau II ou expérience équivalente</t>
  </si>
  <si>
    <t>Cadre B</t>
  </si>
  <si>
    <t>Niveau III ou expérience équivalente</t>
  </si>
  <si>
    <t>Agent de maîtrise</t>
  </si>
  <si>
    <t>Niveau IV ou expérience équivalente</t>
  </si>
  <si>
    <t>Employé(e) A</t>
  </si>
  <si>
    <t>Niveau V ou expérience équivalente</t>
  </si>
  <si>
    <t>Employé(e) B</t>
  </si>
  <si>
    <t>Pas de diplôme ou expérience nécessaire</t>
  </si>
  <si>
    <t>ANNEXE 4 B - Exemples d'emplois repères</t>
  </si>
  <si>
    <t>Directeur général</t>
  </si>
  <si>
    <t>Directeur administratif</t>
  </si>
  <si>
    <t>Directeur financier</t>
  </si>
  <si>
    <t>Contrôleur de gestion</t>
  </si>
  <si>
    <t>Chef comptable</t>
  </si>
  <si>
    <t>Chargé administratif</t>
  </si>
  <si>
    <t>Comptable</t>
  </si>
  <si>
    <t>Directeur juridique</t>
  </si>
  <si>
    <t>Juriste</t>
  </si>
  <si>
    <t>Assistant juridique</t>
  </si>
  <si>
    <t>Directeur des ressources humaines</t>
  </si>
  <si>
    <t>Assistant RH</t>
  </si>
  <si>
    <t>Directeur des moyens généraux</t>
  </si>
  <si>
    <t>Responsable informatique</t>
  </si>
  <si>
    <t xml:space="preserve">Agent d'accueil </t>
  </si>
  <si>
    <t>Standardiste</t>
  </si>
  <si>
    <t>Coursier</t>
  </si>
  <si>
    <t>Gardien</t>
  </si>
  <si>
    <t>Directeur Marketing</t>
  </si>
  <si>
    <t>Assistant Marketing</t>
  </si>
  <si>
    <t>Producteur exécutif</t>
  </si>
  <si>
    <t>Responsable du développement</t>
  </si>
  <si>
    <t xml:space="preserve">Responsable de ligne éditoriale </t>
  </si>
  <si>
    <t>Chargé des lignes éditoriales et du développement</t>
  </si>
  <si>
    <t>Directeur des productions</t>
  </si>
  <si>
    <t>Chargé des productions</t>
  </si>
  <si>
    <t>Chargé(e) des post-productions</t>
  </si>
  <si>
    <t>Assistant des productions</t>
  </si>
  <si>
    <t>Secrétaire</t>
  </si>
  <si>
    <t>Employé administratif</t>
  </si>
  <si>
    <r>
      <rPr>
        <b/>
        <sz val="11"/>
        <color theme="1"/>
        <rFont val="Tahoma"/>
        <family val="2"/>
      </rPr>
      <t>Rappel :</t>
    </r>
    <r>
      <rPr>
        <sz val="11"/>
        <color theme="1"/>
        <rFont val="Tahoma"/>
        <family val="2"/>
      </rPr>
      <t xml:space="preserve"> Le </t>
    </r>
    <r>
      <rPr>
        <b/>
        <sz val="11"/>
        <color theme="1"/>
        <rFont val="Tahoma"/>
        <family val="2"/>
      </rPr>
      <t xml:space="preserve">salaire annuel </t>
    </r>
    <r>
      <rPr>
        <sz val="11"/>
        <color theme="1"/>
        <rFont val="Tahoma"/>
        <family val="2"/>
      </rPr>
      <t>d'un salarié ne saurait être inférieur à douze fois le salaire minimum mensuel « hors complément » de sa catégorie augmenté d'un demi-mois du salaire minimum conventionnel « hors complément » prévu pour les employés B de niveau 6 (art. VI.2 du Titre IV).</t>
    </r>
  </si>
  <si>
    <t>SALAIRES MINIMA BRUTS A COMPTER DU 1ER JANVIER 2022</t>
  </si>
  <si>
    <t>FILMS DE LONG-METRAGE</t>
  </si>
  <si>
    <t>TOURNAGE</t>
  </si>
  <si>
    <t>Journée (8 heures)</t>
  </si>
  <si>
    <t>Semaine 5 jours</t>
  </si>
  <si>
    <t>Semaine 6 jours</t>
  </si>
  <si>
    <t>REPETITIONS</t>
  </si>
  <si>
    <t>Artistes chorégraphiques, lyriques et de cirque, musiciens</t>
  </si>
  <si>
    <t>Service 3h</t>
  </si>
  <si>
    <t>Service 2 x 3h</t>
  </si>
  <si>
    <t>Autres artistes (acteurs…)</t>
  </si>
  <si>
    <t>Service 4h</t>
  </si>
  <si>
    <t>Service 2 x 4h</t>
  </si>
  <si>
    <t>La rémunération au titre de l'article L. 212-4 alinéa 2 du code de la propriété intellectuelle pour l'exploitation de la prestation représente 33% du montant des minima indiqués ci-dessus (hors indemnité HMC de 16,73€ par jour).</t>
  </si>
  <si>
    <t>FILMS DE COURT-METRAGE</t>
  </si>
  <si>
    <t>Journée</t>
  </si>
  <si>
    <t>La rémunération au titre de l'article L. 212-4 alinéa 2 du code de la propriété intellectuelle pour l'exploitation de la prestation représente 20% du montant des minima indiqués ci-dessus.</t>
  </si>
  <si>
    <t>ARTISTES INTERPRETES</t>
  </si>
  <si>
    <t>SOMMAIRE</t>
  </si>
  <si>
    <t>ANNEXE 4 A - Salaires minima mensuels</t>
  </si>
  <si>
    <t>Salaires minima des salariés permanents</t>
  </si>
  <si>
    <t>Salaire minimum garanti 2022</t>
  </si>
  <si>
    <t>Salaire minimum garanti 2019</t>
  </si>
  <si>
    <t>Taux horaire 2022</t>
  </si>
  <si>
    <t>Taux horaire 2019</t>
  </si>
  <si>
    <t>Montant intéressement 2019</t>
  </si>
  <si>
    <t>Montant intéressement 2022</t>
  </si>
  <si>
    <t>Salaire de référence 2019</t>
  </si>
  <si>
    <t>Salaire de référence 2022</t>
  </si>
  <si>
    <t>Taux horaire jusqu'au 01/04/22</t>
  </si>
  <si>
    <t>Taux horaire à compter du 01/04/22</t>
  </si>
  <si>
    <t>Salaire minimum jusqu'au 01/04/22</t>
  </si>
  <si>
    <t>Salaire minimum à compter du 01/04/22</t>
  </si>
  <si>
    <t>A compter du 01/04/22</t>
  </si>
  <si>
    <t>Jusqu'au 01/04/22</t>
  </si>
  <si>
    <t>Taux horaire  compter du 01/04/22</t>
  </si>
  <si>
    <t>Salaire de référence jusqu'au 01/04/22</t>
  </si>
  <si>
    <t>Salaire de référence à compter du 01/04/22</t>
  </si>
  <si>
    <t>Intéressement hebdo jusqu'au 01/04/22</t>
  </si>
  <si>
    <t>Intéressement hebdo à compter du 01/04/22</t>
  </si>
  <si>
    <t>Salaire minimum hebdomadaire à compter du 01/04/22</t>
  </si>
  <si>
    <t>Salaire minimum hebdomadaire jusqu'au 01/04/22</t>
  </si>
  <si>
    <t>Intéressement hebdomadaire à compter du 01/04/22</t>
  </si>
  <si>
    <t>Intéressement hebdomadaire jusqu'au 01/04/22</t>
  </si>
  <si>
    <t>Salaire minimum mensuel** jusqu'au 01/04/22</t>
  </si>
  <si>
    <t>Salaire minimum mensuel** à compter du 01/04/22</t>
  </si>
  <si>
    <t>Engagement d'une semaine ou plus  - Salaire hebdomadaire jusqu'au 01/04/22</t>
  </si>
  <si>
    <t>Engagement d'une semaine ou plus  - Salaire hebdomadaire à compter du 01/04/22</t>
  </si>
  <si>
    <t>Engagement inférieur à 5 jours consécutifs - Salaire journalier à compter du 01/04/22</t>
  </si>
  <si>
    <t>Engagement inférieur à 5 jours consécutifs - Salaire journalier jusqu'au 01/04/22</t>
  </si>
  <si>
    <t>Engagement d'une semaine ou plus - Salaire hebdomadaire à compter du 01/04/22</t>
  </si>
  <si>
    <t>Engagement d'une semaine ou plus - Salaire hebdomadaire jusqu'au 01/04/22</t>
  </si>
  <si>
    <r>
      <t xml:space="preserve">Annexe 3
</t>
    </r>
    <r>
      <rPr>
        <i/>
        <sz val="11"/>
        <color rgb="FF000000"/>
        <rFont val="Tahoma"/>
        <family val="2"/>
      </rPr>
      <t>Demande de dérogation obtenue</t>
    </r>
    <r>
      <rPr>
        <b/>
        <i/>
        <sz val="11"/>
        <rFont val="Tahoma"/>
        <family val="2"/>
      </rPr>
      <t xml:space="preserve"> avant le 11 avril 2020</t>
    </r>
  </si>
  <si>
    <r>
      <t xml:space="preserve">Annexe 3
</t>
    </r>
    <r>
      <rPr>
        <i/>
        <sz val="11"/>
        <color rgb="FF000000"/>
        <rFont val="Tahoma"/>
        <family val="2"/>
      </rPr>
      <t xml:space="preserve">Demande de dérogation obtenue </t>
    </r>
    <r>
      <rPr>
        <b/>
        <i/>
        <sz val="11"/>
        <rFont val="Tahoma"/>
        <family val="2"/>
      </rPr>
      <t>à compter du 11 avril 2020</t>
    </r>
  </si>
  <si>
    <t>Rémunération au cachet - Chapitre X  du Titre II</t>
  </si>
  <si>
    <t>SALAIRES MINIMA BRUTS APPLICABLES JUSQU'AU 01/04/22 ET A COMPTER DU 01/04/22</t>
  </si>
  <si>
    <t>SALAIRES MINIMA BRUTS HEBDOMADAIRES APPLICABLES JUSQU'AU 01/04/22 ET A COMPTER DU 01/04/22</t>
  </si>
  <si>
    <t>SALAIRES MINIMA BRUTS MENSUELS DEPUIS LE 1ER SEPTEMBRE 2018</t>
  </si>
  <si>
    <t>ACTEURS DE COMPLEMENT</t>
  </si>
  <si>
    <r>
      <t xml:space="preserve">ANNEXE 3 - Durée du travail base 39h hebdomadaires
</t>
    </r>
    <r>
      <rPr>
        <b/>
        <sz val="14"/>
        <color rgb="FF000000"/>
        <rFont val="Tahoma"/>
        <family val="2"/>
      </rPr>
      <t xml:space="preserve">Films ayant obtenus la demande de dérogation </t>
    </r>
    <r>
      <rPr>
        <b/>
        <sz val="14"/>
        <color rgb="FFFF0000"/>
        <rFont val="Tahoma"/>
        <family val="2"/>
      </rPr>
      <t>jusqu'au 10 avril 2020</t>
    </r>
  </si>
  <si>
    <r>
      <t xml:space="preserve">ANNEXE 3 BIS - Durée du travail avec équivalence (tournage)
</t>
    </r>
    <r>
      <rPr>
        <b/>
        <sz val="14"/>
        <color rgb="FF000000"/>
        <rFont val="Tahoma"/>
        <family val="2"/>
      </rPr>
      <t xml:space="preserve">Films ayant obtenus la demande de dérogation </t>
    </r>
    <r>
      <rPr>
        <b/>
        <sz val="14"/>
        <color rgb="FFFF0000"/>
        <rFont val="Tahoma"/>
        <family val="2"/>
      </rPr>
      <t>jusqu'au 10 avril 2020</t>
    </r>
  </si>
  <si>
    <t>Salaires minima des artistes</t>
  </si>
  <si>
    <r>
      <t xml:space="preserve">L'extension de l'avenant du 1er juillet 2013 relatif à la mise en place d'un titre III relatif aux salariés de l'équipe artistique, qui prévoyait des barèmes de salaires minima garantis aux acteurs de complément par l'annexe III.2 au sous-titre II du titre III de la convention collective, a été annulée par l'arrêt du Conseil d'Etat du 15 mars 2017, au motif que la différence de traitement instituée en fonction du lieu de tournage ne repose pas sur des raisons objectives pertinentes. De ce fait, à compter du jour où la décision du Conseil d'Etat a été rendue, les employeurs de la branche ne sont plus tenus d'appliquer les dispositions de l'annexe III.2 du sous-titre II du titre III de la convention collective. L'application des barèmes de 2013 relève du choix du producteur.
A compter du 15 mars 2017, le salaire minimum applicable aux acteurs de complément de la production cinématographique est donc le SMIC, </t>
    </r>
    <r>
      <rPr>
        <sz val="11"/>
        <color rgb="FFFF0000"/>
        <rFont val="Tahoma"/>
        <family val="2"/>
      </rPr>
      <t>soit 10,57 € par heure au 1er janvier 2022.</t>
    </r>
    <r>
      <rPr>
        <sz val="11"/>
        <color theme="1"/>
        <rFont val="Tahom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</si>
</sst>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_);[Red]\(#,##0.00\ &quot;€&quot;\)"/>
    <numFmt numFmtId="164" formatCode="#,##0.00\ &quot;€&quot;"/>
    <numFmt numFmtId="165" formatCode="0.000"/>
  </numFmts>
  <fonts count="29" x14ac:knownFonts="1">
    <font>
      <sz val="12"/>
      <color theme="1"/>
      <name val="Calibri"/>
      <family val="2"/>
      <scheme val="minor"/>
    </font>
    <font>
      <sz val="11"/>
      <color rgb="FF000000"/>
      <name val="Tahoma"/>
      <family val="2"/>
    </font>
    <font>
      <b/>
      <sz val="16"/>
      <color rgb="FF000000"/>
      <name val="Tahoma"/>
      <family val="2"/>
    </font>
    <font>
      <i/>
      <sz val="11"/>
      <color rgb="FF000000"/>
      <name val="Tahoma"/>
      <family val="2"/>
    </font>
    <font>
      <b/>
      <sz val="11"/>
      <color rgb="FF000000"/>
      <name val="Tahoma"/>
      <family val="2"/>
    </font>
    <font>
      <sz val="12"/>
      <color theme="1"/>
      <name val="Calibri"/>
      <family val="2"/>
    </font>
    <font>
      <i/>
      <sz val="10"/>
      <color rgb="FF000000"/>
      <name val="Tahoma"/>
      <family val="2"/>
    </font>
    <font>
      <b/>
      <sz val="11"/>
      <color theme="0"/>
      <name val="Tahoma"/>
      <family val="2"/>
    </font>
    <font>
      <i/>
      <sz val="8"/>
      <color rgb="FF000000"/>
      <name val="Tahoma"/>
      <family val="2"/>
    </font>
    <font>
      <sz val="12"/>
      <color theme="1"/>
      <name val="Calibri"/>
      <family val="2"/>
      <scheme val="minor"/>
    </font>
    <font>
      <b/>
      <sz val="14"/>
      <color rgb="FF000000"/>
      <name val="Tahoma"/>
      <family val="2"/>
    </font>
    <font>
      <b/>
      <sz val="14"/>
      <color rgb="FFFF0000"/>
      <name val="Tahoma"/>
      <family val="2"/>
    </font>
    <font>
      <sz val="11"/>
      <color theme="0"/>
      <name val="Tahoma"/>
      <family val="2"/>
    </font>
    <font>
      <u/>
      <sz val="12"/>
      <color theme="10"/>
      <name val="Calibri"/>
      <family val="2"/>
      <scheme val="minor"/>
    </font>
    <font>
      <sz val="11"/>
      <color theme="1"/>
      <name val="Tahoma"/>
      <family val="2"/>
    </font>
    <font>
      <b/>
      <sz val="16"/>
      <color theme="1"/>
      <name val="Tahoma"/>
      <family val="2"/>
    </font>
    <font>
      <sz val="11"/>
      <color rgb="FFFF0000"/>
      <name val="Tahoma"/>
      <family val="2"/>
    </font>
    <font>
      <b/>
      <sz val="11"/>
      <color theme="1"/>
      <name val="Tahoma"/>
      <family val="2"/>
    </font>
    <font>
      <b/>
      <sz val="11"/>
      <color rgb="FFFF0000"/>
      <name val="Tahoma"/>
      <family val="2"/>
    </font>
    <font>
      <b/>
      <sz val="12"/>
      <color theme="0"/>
      <name val="Tahoma"/>
      <family val="2"/>
    </font>
    <font>
      <sz val="11"/>
      <name val="Tahoma"/>
      <family val="2"/>
    </font>
    <font>
      <b/>
      <i/>
      <sz val="11"/>
      <name val="Tahoma"/>
      <family val="2"/>
    </font>
    <font>
      <sz val="12"/>
      <color theme="1"/>
      <name val="Tahoma"/>
      <family val="2"/>
    </font>
    <font>
      <sz val="11"/>
      <color theme="1"/>
      <name val="Calibri"/>
      <family val="2"/>
      <scheme val="minor"/>
    </font>
    <font>
      <b/>
      <sz val="11"/>
      <name val="Tahoma"/>
      <family val="2"/>
    </font>
    <font>
      <b/>
      <sz val="12"/>
      <name val="Calibri"/>
      <family val="2"/>
      <scheme val="minor"/>
    </font>
    <font>
      <b/>
      <sz val="10"/>
      <color rgb="FF000000"/>
      <name val="Tahoma"/>
      <family val="2"/>
    </font>
    <font>
      <sz val="10"/>
      <color rgb="FF000000"/>
      <name val="Tahoma"/>
      <family val="2"/>
    </font>
    <font>
      <sz val="10"/>
      <color theme="1"/>
      <name val="Tahoma"/>
      <family val="2"/>
    </font>
  </fonts>
  <fills count="6">
    <fill>
      <patternFill patternType="none"/>
    </fill>
    <fill>
      <patternFill patternType="gray125"/>
    </fill>
    <fill>
      <patternFill patternType="solid">
        <fgColor rgb="FF5B9BD5"/>
        <bgColor rgb="FF000000"/>
      </patternFill>
    </fill>
    <fill>
      <patternFill patternType="solid">
        <fgColor rgb="FFDDEBF7"/>
        <bgColor rgb="FF000000"/>
      </patternFill>
    </fill>
    <fill>
      <patternFill patternType="solid">
        <fgColor theme="8" tint="0.79998168889431442"/>
        <bgColor indexed="64"/>
      </patternFill>
    </fill>
    <fill>
      <patternFill patternType="solid">
        <fgColor theme="8"/>
        <bgColor indexed="64"/>
      </patternFill>
    </fill>
  </fills>
  <borders count="30">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indexed="64"/>
      </left>
      <right/>
      <top style="thin">
        <color indexed="64"/>
      </top>
      <bottom style="thin">
        <color indexed="64"/>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indexed="64"/>
      </top>
      <bottom style="thin">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style="thin">
        <color auto="1"/>
      </bottom>
      <diagonal/>
    </border>
    <border>
      <left/>
      <right style="medium">
        <color auto="1"/>
      </right>
      <top/>
      <bottom style="medium">
        <color auto="1"/>
      </bottom>
      <diagonal/>
    </border>
    <border>
      <left style="thin">
        <color auto="1"/>
      </left>
      <right style="thin">
        <color indexed="64"/>
      </right>
      <top/>
      <bottom style="medium">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235">
    <xf numFmtId="0" fontId="0" fillId="0" borderId="0" xfId="0"/>
    <xf numFmtId="0" fontId="1" fillId="0" borderId="0" xfId="0" applyFont="1"/>
    <xf numFmtId="0" fontId="2" fillId="0" borderId="0" xfId="0" applyFont="1" applyAlignment="1">
      <alignment vertical="center"/>
    </xf>
    <xf numFmtId="0" fontId="3" fillId="0" borderId="0" xfId="0" applyFont="1"/>
    <xf numFmtId="0" fontId="4" fillId="2" borderId="1" xfId="0" applyFont="1" applyFill="1" applyBorder="1" applyAlignment="1">
      <alignment horizontal="left" vertical="center"/>
    </xf>
    <xf numFmtId="4" fontId="4" fillId="2" borderId="2" xfId="0" applyNumberFormat="1" applyFont="1" applyFill="1" applyBorder="1" applyAlignment="1">
      <alignment horizontal="center" vertical="center" wrapText="1"/>
    </xf>
    <xf numFmtId="164" fontId="1" fillId="0" borderId="4" xfId="0" applyNumberFormat="1" applyFont="1" applyBorder="1" applyAlignment="1">
      <alignment horizontal="center" vertical="center"/>
    </xf>
    <xf numFmtId="49" fontId="1" fillId="3" borderId="5" xfId="0" applyNumberFormat="1" applyFont="1" applyFill="1" applyBorder="1"/>
    <xf numFmtId="164" fontId="1" fillId="3" borderId="6" xfId="0" applyNumberFormat="1" applyFont="1" applyFill="1" applyBorder="1" applyAlignment="1">
      <alignment horizontal="center" vertical="center"/>
    </xf>
    <xf numFmtId="49" fontId="1" fillId="0" borderId="5" xfId="0" applyNumberFormat="1" applyFont="1" applyBorder="1"/>
    <xf numFmtId="164" fontId="1" fillId="0" borderId="6" xfId="0" applyNumberFormat="1" applyFont="1" applyBorder="1" applyAlignment="1">
      <alignment horizontal="center" vertical="center"/>
    </xf>
    <xf numFmtId="49" fontId="1" fillId="3" borderId="7" xfId="0" applyNumberFormat="1" applyFont="1" applyFill="1" applyBorder="1"/>
    <xf numFmtId="164" fontId="1" fillId="3" borderId="8" xfId="0" applyNumberFormat="1" applyFont="1" applyFill="1" applyBorder="1" applyAlignment="1">
      <alignment horizontal="center" vertical="center"/>
    </xf>
    <xf numFmtId="164" fontId="1" fillId="0" borderId="0" xfId="0" applyNumberFormat="1" applyFont="1" applyAlignment="1">
      <alignment horizontal="center"/>
    </xf>
    <xf numFmtId="0" fontId="5" fillId="0" borderId="0" xfId="0" applyFont="1"/>
    <xf numFmtId="49" fontId="4" fillId="0" borderId="12" xfId="0" applyNumberFormat="1" applyFont="1" applyBorder="1" applyAlignment="1">
      <alignment vertical="center"/>
    </xf>
    <xf numFmtId="0" fontId="1" fillId="0" borderId="0" xfId="0" applyFont="1" applyAlignment="1">
      <alignment vertical="center"/>
    </xf>
    <xf numFmtId="164" fontId="1" fillId="0" borderId="0" xfId="0" applyNumberFormat="1" applyFont="1" applyAlignment="1">
      <alignment horizontal="center" vertical="center"/>
    </xf>
    <xf numFmtId="0" fontId="1" fillId="0" borderId="0" xfId="0" applyFont="1" applyAlignment="1">
      <alignment horizontal="right"/>
    </xf>
    <xf numFmtId="0" fontId="0" fillId="0" borderId="0" xfId="0" applyFill="1" applyBorder="1"/>
    <xf numFmtId="165" fontId="1" fillId="0" borderId="0" xfId="0" applyNumberFormat="1" applyFont="1"/>
    <xf numFmtId="0" fontId="1" fillId="0" borderId="0" xfId="0" applyFont="1" applyAlignment="1">
      <alignment horizontal="center"/>
    </xf>
    <xf numFmtId="0" fontId="4" fillId="2" borderId="5" xfId="0" applyFont="1" applyFill="1" applyBorder="1" applyAlignment="1">
      <alignment horizontal="left" vertical="center"/>
    </xf>
    <xf numFmtId="0" fontId="4" fillId="2" borderId="4" xfId="0" applyFont="1" applyFill="1" applyBorder="1" applyAlignment="1">
      <alignment horizontal="center" vertical="center" wrapText="1"/>
    </xf>
    <xf numFmtId="4" fontId="4" fillId="2" borderId="6"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1" fillId="0" borderId="5" xfId="0" applyFont="1" applyBorder="1"/>
    <xf numFmtId="1" fontId="1" fillId="0" borderId="6" xfId="0" applyNumberFormat="1" applyFont="1" applyBorder="1" applyAlignment="1">
      <alignment horizontal="center"/>
    </xf>
    <xf numFmtId="164" fontId="1" fillId="0" borderId="6" xfId="0" applyNumberFormat="1" applyFont="1" applyBorder="1" applyAlignment="1">
      <alignment horizontal="center"/>
    </xf>
    <xf numFmtId="164" fontId="1" fillId="0" borderId="14" xfId="0" applyNumberFormat="1" applyFont="1" applyBorder="1" applyAlignment="1">
      <alignment horizontal="center"/>
    </xf>
    <xf numFmtId="0" fontId="1" fillId="0" borderId="6" xfId="0" applyFont="1" applyBorder="1" applyAlignment="1">
      <alignment horizontal="center" vertical="center" wrapText="1"/>
    </xf>
    <xf numFmtId="0" fontId="1" fillId="3" borderId="5" xfId="0" applyFont="1" applyFill="1" applyBorder="1"/>
    <xf numFmtId="1" fontId="1" fillId="3" borderId="6" xfId="0" applyNumberFormat="1" applyFont="1" applyFill="1" applyBorder="1" applyAlignment="1">
      <alignment horizontal="center"/>
    </xf>
    <xf numFmtId="164" fontId="1" fillId="3" borderId="6" xfId="0" applyNumberFormat="1" applyFont="1" applyFill="1" applyBorder="1" applyAlignment="1">
      <alignment horizontal="center"/>
    </xf>
    <xf numFmtId="0" fontId="1" fillId="3" borderId="6" xfId="0" applyFont="1" applyFill="1" applyBorder="1" applyAlignment="1">
      <alignment horizontal="center"/>
    </xf>
    <xf numFmtId="0" fontId="1" fillId="0" borderId="6" xfId="0" applyFont="1" applyBorder="1" applyAlignment="1">
      <alignment horizontal="center"/>
    </xf>
    <xf numFmtId="0" fontId="1" fillId="0" borderId="15" xfId="0" applyFont="1" applyBorder="1"/>
    <xf numFmtId="1" fontId="1" fillId="0" borderId="16" xfId="0" applyNumberFormat="1" applyFont="1" applyBorder="1" applyAlignment="1">
      <alignment horizontal="center"/>
    </xf>
    <xf numFmtId="0" fontId="1" fillId="3" borderId="7" xfId="0" applyFont="1" applyFill="1" applyBorder="1"/>
    <xf numFmtId="1" fontId="1" fillId="3" borderId="8" xfId="0" applyNumberFormat="1" applyFont="1" applyFill="1" applyBorder="1" applyAlignment="1">
      <alignment horizontal="center"/>
    </xf>
    <xf numFmtId="164" fontId="1" fillId="3" borderId="8" xfId="0" applyNumberFormat="1" applyFont="1" applyFill="1" applyBorder="1" applyAlignment="1">
      <alignment horizontal="center"/>
    </xf>
    <xf numFmtId="0" fontId="1" fillId="3" borderId="8" xfId="0" applyFont="1" applyFill="1" applyBorder="1" applyAlignment="1">
      <alignment horizontal="center"/>
    </xf>
    <xf numFmtId="0" fontId="6" fillId="0" borderId="0" xfId="0" applyFont="1"/>
    <xf numFmtId="0" fontId="8" fillId="0" borderId="0" xfId="0" applyFont="1"/>
    <xf numFmtId="0" fontId="4" fillId="0" borderId="0" xfId="0" applyFont="1" applyAlignment="1">
      <alignment horizontal="left"/>
    </xf>
    <xf numFmtId="0" fontId="4" fillId="2" borderId="18" xfId="0" applyFont="1" applyFill="1" applyBorder="1" applyAlignment="1">
      <alignment horizontal="left" vertical="center"/>
    </xf>
    <xf numFmtId="4" fontId="4" fillId="2" borderId="19" xfId="0" applyNumberFormat="1" applyFont="1" applyFill="1" applyBorder="1" applyAlignment="1">
      <alignment horizontal="center" vertical="center" wrapText="1"/>
    </xf>
    <xf numFmtId="0" fontId="4" fillId="2" borderId="19" xfId="0" applyFont="1" applyFill="1" applyBorder="1" applyAlignment="1">
      <alignment horizontal="center" vertical="center" wrapText="1"/>
    </xf>
    <xf numFmtId="49" fontId="4" fillId="0" borderId="5" xfId="0" applyNumberFormat="1" applyFont="1" applyBorder="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1" fillId="0" borderId="3" xfId="0" applyNumberFormat="1" applyFont="1" applyBorder="1" applyAlignment="1">
      <alignment vertical="center"/>
    </xf>
    <xf numFmtId="49" fontId="1" fillId="3" borderId="5" xfId="0" applyNumberFormat="1" applyFont="1" applyFill="1" applyBorder="1" applyAlignment="1">
      <alignment vertical="center"/>
    </xf>
    <xf numFmtId="49" fontId="1" fillId="0" borderId="5" xfId="0" applyNumberFormat="1" applyFont="1" applyBorder="1" applyAlignment="1">
      <alignment vertical="center"/>
    </xf>
    <xf numFmtId="49" fontId="1" fillId="0" borderId="5" xfId="0" applyNumberFormat="1" applyFont="1" applyBorder="1" applyAlignment="1">
      <alignment vertical="center" wrapText="1"/>
    </xf>
    <xf numFmtId="49" fontId="1" fillId="3" borderId="7" xfId="0" applyNumberFormat="1" applyFont="1" applyFill="1" applyBorder="1" applyAlignment="1">
      <alignment vertical="center"/>
    </xf>
    <xf numFmtId="164" fontId="1" fillId="0" borderId="0" xfId="0" applyNumberFormat="1" applyFont="1" applyAlignment="1">
      <alignment vertical="center"/>
    </xf>
    <xf numFmtId="49" fontId="4" fillId="0" borderId="0" xfId="0" applyNumberFormat="1" applyFont="1" applyAlignment="1">
      <alignment horizontal="left" vertical="center"/>
    </xf>
    <xf numFmtId="164" fontId="1" fillId="4" borderId="14" xfId="0" applyNumberFormat="1" applyFont="1" applyFill="1" applyBorder="1" applyAlignment="1">
      <alignment horizontal="center"/>
    </xf>
    <xf numFmtId="164" fontId="1" fillId="4" borderId="17" xfId="0" applyNumberFormat="1" applyFont="1" applyFill="1" applyBorder="1" applyAlignment="1">
      <alignment horizontal="center"/>
    </xf>
    <xf numFmtId="0" fontId="4" fillId="2" borderId="6" xfId="0"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165" fontId="4" fillId="2" borderId="19" xfId="0" applyNumberFormat="1" applyFont="1" applyFill="1" applyBorder="1" applyAlignment="1">
      <alignment horizontal="center" vertical="center" wrapText="1"/>
    </xf>
    <xf numFmtId="164" fontId="1" fillId="4" borderId="6" xfId="0" applyNumberFormat="1" applyFont="1" applyFill="1" applyBorder="1" applyAlignment="1">
      <alignment horizontal="center"/>
    </xf>
    <xf numFmtId="164" fontId="1" fillId="4" borderId="8" xfId="0" applyNumberFormat="1" applyFont="1" applyFill="1" applyBorder="1" applyAlignment="1">
      <alignment horizontal="center"/>
    </xf>
    <xf numFmtId="9" fontId="0" fillId="0" borderId="0" xfId="1" applyFont="1"/>
    <xf numFmtId="0" fontId="5" fillId="0" borderId="0" xfId="0" applyFont="1" applyBorder="1" applyAlignment="1">
      <alignment horizontal="left" vertical="center"/>
    </xf>
    <xf numFmtId="0" fontId="1" fillId="0" borderId="0" xfId="0" applyFont="1" applyBorder="1" applyAlignment="1">
      <alignment vertical="center"/>
    </xf>
    <xf numFmtId="49" fontId="1" fillId="0" borderId="5" xfId="0" applyNumberFormat="1" applyFont="1" applyBorder="1" applyAlignment="1">
      <alignment horizontal="left" vertical="center"/>
    </xf>
    <xf numFmtId="164" fontId="1" fillId="0" borderId="14" xfId="0" applyNumberFormat="1" applyFont="1" applyBorder="1" applyAlignment="1">
      <alignment horizontal="center" vertical="center"/>
    </xf>
    <xf numFmtId="164" fontId="1" fillId="0" borderId="14" xfId="0" applyNumberFormat="1" applyFont="1" applyBorder="1" applyAlignment="1">
      <alignment horizontal="left" vertical="center"/>
    </xf>
    <xf numFmtId="0" fontId="1" fillId="0" borderId="5" xfId="0" applyFont="1" applyBorder="1" applyAlignment="1">
      <alignment horizontal="left" vertical="center"/>
    </xf>
    <xf numFmtId="0" fontId="1" fillId="0" borderId="14" xfId="0" applyFont="1" applyBorder="1" applyAlignment="1">
      <alignment horizontal="left" vertical="center"/>
    </xf>
    <xf numFmtId="8" fontId="1" fillId="0" borderId="14"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4" fillId="2" borderId="21" xfId="0" applyFont="1" applyFill="1" applyBorder="1" applyAlignment="1">
      <alignment horizontal="center" vertical="center" wrapText="1"/>
    </xf>
    <xf numFmtId="0" fontId="1" fillId="0" borderId="3" xfId="0" applyFont="1" applyBorder="1" applyAlignment="1">
      <alignment vertical="center"/>
    </xf>
    <xf numFmtId="165" fontId="1" fillId="0" borderId="0" xfId="0" applyNumberFormat="1" applyFont="1" applyAlignment="1">
      <alignment vertical="center"/>
    </xf>
    <xf numFmtId="0" fontId="6" fillId="0" borderId="0" xfId="0" applyFont="1" applyAlignment="1">
      <alignment vertical="center"/>
    </xf>
    <xf numFmtId="1" fontId="1" fillId="0" borderId="4" xfId="0" applyNumberFormat="1" applyFont="1" applyBorder="1" applyAlignment="1">
      <alignment horizontal="center" vertical="center"/>
    </xf>
    <xf numFmtId="9" fontId="0" fillId="0" borderId="0" xfId="1" applyFont="1" applyAlignment="1">
      <alignment vertical="center"/>
    </xf>
    <xf numFmtId="0" fontId="1" fillId="3" borderId="3" xfId="0" applyFont="1" applyFill="1" applyBorder="1" applyAlignment="1">
      <alignment vertical="center"/>
    </xf>
    <xf numFmtId="1" fontId="1" fillId="3" borderId="4" xfId="0" applyNumberFormat="1" applyFont="1" applyFill="1" applyBorder="1" applyAlignment="1">
      <alignment horizontal="center" vertical="center"/>
    </xf>
    <xf numFmtId="164" fontId="1" fillId="4" borderId="6" xfId="0" applyNumberFormat="1" applyFont="1" applyFill="1" applyBorder="1" applyAlignment="1">
      <alignment horizontal="center" vertical="center"/>
    </xf>
    <xf numFmtId="0" fontId="1" fillId="0" borderId="5" xfId="0" applyFont="1" applyBorder="1" applyAlignment="1">
      <alignment vertical="center"/>
    </xf>
    <xf numFmtId="1" fontId="1" fillId="0" borderId="6" xfId="0" applyNumberFormat="1" applyFont="1" applyBorder="1" applyAlignment="1">
      <alignment horizontal="center" vertical="center"/>
    </xf>
    <xf numFmtId="0" fontId="1" fillId="3" borderId="5" xfId="0" applyFont="1" applyFill="1" applyBorder="1" applyAlignment="1">
      <alignment vertical="center"/>
    </xf>
    <xf numFmtId="1" fontId="1" fillId="3" borderId="6" xfId="0" applyNumberFormat="1" applyFont="1" applyFill="1" applyBorder="1" applyAlignment="1">
      <alignment horizontal="center" vertical="center"/>
    </xf>
    <xf numFmtId="0" fontId="1" fillId="3" borderId="7" xfId="0" applyFont="1" applyFill="1" applyBorder="1" applyAlignment="1">
      <alignment vertical="center"/>
    </xf>
    <xf numFmtId="1" fontId="1" fillId="3" borderId="8" xfId="0" applyNumberFormat="1" applyFont="1" applyFill="1" applyBorder="1" applyAlignment="1">
      <alignment horizontal="center" vertical="center"/>
    </xf>
    <xf numFmtId="164" fontId="1" fillId="4" borderId="8" xfId="0" applyNumberFormat="1" applyFont="1" applyFill="1" applyBorder="1" applyAlignment="1">
      <alignment horizontal="center" vertical="center"/>
    </xf>
    <xf numFmtId="49" fontId="1" fillId="0" borderId="5" xfId="0" applyNumberFormat="1" applyFont="1" applyBorder="1" applyAlignment="1">
      <alignment horizontal="right" vertical="center"/>
    </xf>
    <xf numFmtId="49" fontId="1" fillId="0" borderId="22" xfId="0" applyNumberFormat="1" applyFont="1" applyBorder="1" applyAlignment="1">
      <alignment horizontal="left" vertical="center"/>
    </xf>
    <xf numFmtId="164" fontId="1" fillId="0" borderId="23" xfId="0" applyNumberFormat="1" applyFont="1" applyBorder="1" applyAlignment="1">
      <alignment horizontal="center" vertical="center"/>
    </xf>
    <xf numFmtId="164" fontId="0" fillId="0" borderId="0" xfId="0" applyNumberFormat="1" applyFill="1" applyBorder="1"/>
    <xf numFmtId="0" fontId="14" fillId="0" borderId="0" xfId="0" applyFont="1"/>
    <xf numFmtId="0" fontId="15" fillId="0" borderId="0" xfId="0" applyFont="1" applyAlignment="1">
      <alignment vertical="center"/>
    </xf>
    <xf numFmtId="0" fontId="16" fillId="0" borderId="0" xfId="0" applyFont="1"/>
    <xf numFmtId="0" fontId="17" fillId="5" borderId="18" xfId="0" applyFont="1" applyFill="1" applyBorder="1" applyAlignment="1">
      <alignment horizontal="center" vertical="center"/>
    </xf>
    <xf numFmtId="4" fontId="17" fillId="5" borderId="19" xfId="0" applyNumberFormat="1"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4" fillId="0" borderId="0" xfId="0" applyFont="1" applyAlignment="1">
      <alignment horizontal="center"/>
    </xf>
    <xf numFmtId="0" fontId="14" fillId="4" borderId="5" xfId="0" applyFont="1" applyFill="1" applyBorder="1" applyAlignment="1">
      <alignment horizontal="center" vertical="center" wrapText="1"/>
    </xf>
    <xf numFmtId="3" fontId="14" fillId="4" borderId="6" xfId="0" applyNumberFormat="1" applyFont="1" applyFill="1" applyBorder="1" applyAlignment="1">
      <alignment horizontal="center" vertical="center" wrapText="1"/>
    </xf>
    <xf numFmtId="4" fontId="14" fillId="4" borderId="6" xfId="0" applyNumberFormat="1" applyFont="1" applyFill="1" applyBorder="1" applyAlignment="1">
      <alignment horizontal="center" vertical="center" wrapText="1"/>
    </xf>
    <xf numFmtId="0" fontId="17" fillId="4" borderId="1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4" xfId="0" applyFont="1" applyFill="1" applyBorder="1" applyAlignment="1">
      <alignment horizontal="center" vertical="center" wrapText="1"/>
    </xf>
    <xf numFmtId="164" fontId="14" fillId="4" borderId="5" xfId="0" applyNumberFormat="1" applyFont="1" applyFill="1" applyBorder="1" applyAlignment="1">
      <alignment horizontal="center" vertical="center" wrapText="1"/>
    </xf>
    <xf numFmtId="164" fontId="14" fillId="4" borderId="6"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4" fontId="14" fillId="0" borderId="6" xfId="0" applyNumberFormat="1" applyFont="1" applyBorder="1" applyAlignment="1">
      <alignment horizontal="center" vertical="center" wrapText="1"/>
    </xf>
    <xf numFmtId="164" fontId="17" fillId="0" borderId="14" xfId="0" applyNumberFormat="1" applyFont="1" applyBorder="1" applyAlignment="1">
      <alignment horizontal="center" vertical="center" wrapText="1"/>
    </xf>
    <xf numFmtId="9" fontId="14" fillId="0" borderId="5" xfId="0" applyNumberFormat="1" applyFont="1" applyBorder="1" applyAlignment="1">
      <alignment horizontal="center" vertical="center" wrapText="1"/>
    </xf>
    <xf numFmtId="9" fontId="14" fillId="0" borderId="6" xfId="0" applyNumberFormat="1" applyFont="1" applyBorder="1" applyAlignment="1">
      <alignment horizontal="center" vertical="center" wrapText="1"/>
    </xf>
    <xf numFmtId="9" fontId="14" fillId="0" borderId="14" xfId="0" applyNumberFormat="1" applyFont="1" applyBorder="1" applyAlignment="1">
      <alignment horizontal="center" vertical="center" wrapText="1"/>
    </xf>
    <xf numFmtId="164" fontId="14" fillId="0" borderId="5"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4" fontId="14" fillId="0" borderId="14" xfId="0" applyNumberFormat="1" applyFont="1" applyBorder="1" applyAlignment="1">
      <alignment horizontal="center" vertical="center" wrapText="1"/>
    </xf>
    <xf numFmtId="164" fontId="17" fillId="4" borderId="14" xfId="0" applyNumberFormat="1" applyFont="1" applyFill="1" applyBorder="1" applyAlignment="1">
      <alignment horizontal="center" vertical="center" wrapText="1"/>
    </xf>
    <xf numFmtId="9" fontId="14" fillId="4" borderId="5" xfId="0" applyNumberFormat="1" applyFont="1" applyFill="1" applyBorder="1" applyAlignment="1">
      <alignment horizontal="center" vertical="center" wrapText="1"/>
    </xf>
    <xf numFmtId="9" fontId="14" fillId="4" borderId="6" xfId="0" applyNumberFormat="1" applyFont="1" applyFill="1" applyBorder="1" applyAlignment="1">
      <alignment horizontal="center" vertical="center" wrapText="1"/>
    </xf>
    <xf numFmtId="9" fontId="14" fillId="4" borderId="14" xfId="0" applyNumberFormat="1" applyFont="1" applyFill="1" applyBorder="1" applyAlignment="1">
      <alignment horizontal="center" vertical="center" wrapText="1"/>
    </xf>
    <xf numFmtId="164" fontId="14" fillId="4" borderId="14" xfId="0" applyNumberFormat="1" applyFont="1" applyFill="1" applyBorder="1" applyAlignment="1">
      <alignment horizontal="center" vertical="center" wrapText="1"/>
    </xf>
    <xf numFmtId="4" fontId="1" fillId="0" borderId="6" xfId="0" applyNumberFormat="1" applyFont="1" applyBorder="1" applyAlignment="1">
      <alignment horizontal="center" vertical="center" wrapText="1"/>
    </xf>
    <xf numFmtId="4" fontId="1" fillId="4" borderId="6" xfId="0" applyNumberFormat="1" applyFont="1" applyFill="1" applyBorder="1" applyAlignment="1">
      <alignment horizontal="center" vertical="center" wrapText="1"/>
    </xf>
    <xf numFmtId="164" fontId="18" fillId="4" borderId="14" xfId="0" applyNumberFormat="1" applyFont="1" applyFill="1" applyBorder="1" applyAlignment="1">
      <alignment horizontal="center" vertical="center" wrapText="1"/>
    </xf>
    <xf numFmtId="164" fontId="16" fillId="4" borderId="5" xfId="0" applyNumberFormat="1" applyFont="1" applyFill="1" applyBorder="1" applyAlignment="1">
      <alignment horizontal="center" vertical="center" wrapText="1"/>
    </xf>
    <xf numFmtId="164" fontId="16" fillId="4" borderId="6" xfId="0" applyNumberFormat="1" applyFont="1" applyFill="1" applyBorder="1" applyAlignment="1">
      <alignment horizontal="center" vertical="center" wrapText="1"/>
    </xf>
    <xf numFmtId="0" fontId="14" fillId="4" borderId="14" xfId="0" applyFont="1" applyFill="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9" fontId="14" fillId="0" borderId="7" xfId="0" applyNumberFormat="1" applyFont="1" applyBorder="1" applyAlignment="1">
      <alignment horizontal="center" vertical="center" wrapText="1"/>
    </xf>
    <xf numFmtId="0" fontId="14" fillId="0" borderId="17" xfId="0" applyFont="1" applyBorder="1" applyAlignment="1">
      <alignment horizontal="center" vertical="center" wrapText="1"/>
    </xf>
    <xf numFmtId="164" fontId="16" fillId="0" borderId="7" xfId="0" applyNumberFormat="1" applyFont="1" applyBorder="1" applyAlignment="1">
      <alignment horizontal="center" vertical="center" wrapText="1"/>
    </xf>
    <xf numFmtId="164" fontId="14" fillId="0" borderId="8" xfId="0" applyNumberFormat="1" applyFont="1" applyBorder="1" applyAlignment="1">
      <alignment horizontal="center" vertical="center" wrapText="1"/>
    </xf>
    <xf numFmtId="0" fontId="14" fillId="0" borderId="17" xfId="0" applyFont="1" applyBorder="1" applyAlignment="1">
      <alignment horizontal="center" vertical="center"/>
    </xf>
    <xf numFmtId="0" fontId="4" fillId="5" borderId="20" xfId="0" applyFont="1" applyFill="1" applyBorder="1" applyAlignment="1">
      <alignment horizontal="center" vertical="center" wrapText="1"/>
    </xf>
    <xf numFmtId="0" fontId="14" fillId="4" borderId="14" xfId="0" applyFont="1" applyFill="1" applyBorder="1" applyAlignment="1">
      <alignment horizontal="center" wrapText="1"/>
    </xf>
    <xf numFmtId="0" fontId="14" fillId="0" borderId="14" xfId="0" applyFont="1" applyBorder="1" applyAlignment="1">
      <alignment horizontal="center" wrapText="1"/>
    </xf>
    <xf numFmtId="0" fontId="14" fillId="0" borderId="17" xfId="0" applyFont="1" applyBorder="1" applyAlignment="1">
      <alignment horizontal="center" wrapText="1"/>
    </xf>
    <xf numFmtId="164" fontId="18" fillId="4" borderId="17" xfId="0" applyNumberFormat="1" applyFont="1" applyFill="1" applyBorder="1" applyAlignment="1">
      <alignment horizontal="center" vertical="center" wrapText="1"/>
    </xf>
    <xf numFmtId="0" fontId="15" fillId="0" borderId="0" xfId="0" applyFont="1"/>
    <xf numFmtId="0" fontId="4" fillId="2" borderId="25" xfId="0" applyFont="1" applyFill="1" applyBorder="1" applyAlignment="1">
      <alignment horizontal="center" vertical="center" wrapText="1"/>
    </xf>
    <xf numFmtId="4" fontId="4" fillId="2" borderId="21" xfId="0" applyNumberFormat="1" applyFont="1" applyFill="1" applyBorder="1" applyAlignment="1">
      <alignment horizontal="center" vertical="center" wrapText="1"/>
    </xf>
    <xf numFmtId="4" fontId="4" fillId="2" borderId="26" xfId="0" applyNumberFormat="1" applyFont="1" applyFill="1" applyBorder="1" applyAlignment="1">
      <alignment horizontal="center" vertical="center" wrapText="1"/>
    </xf>
    <xf numFmtId="164" fontId="1" fillId="0" borderId="27" xfId="0" applyNumberFormat="1" applyFont="1" applyBorder="1" applyAlignment="1">
      <alignment horizontal="center" vertical="center"/>
    </xf>
    <xf numFmtId="164" fontId="1" fillId="3" borderId="27" xfId="0" applyNumberFormat="1" applyFont="1" applyFill="1" applyBorder="1" applyAlignment="1">
      <alignment horizontal="center" vertical="center"/>
    </xf>
    <xf numFmtId="164" fontId="1" fillId="3" borderId="28"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4" fontId="1" fillId="3" borderId="29" xfId="0" applyNumberFormat="1" applyFont="1" applyFill="1" applyBorder="1" applyAlignment="1">
      <alignment horizontal="center" vertical="center"/>
    </xf>
    <xf numFmtId="0" fontId="1" fillId="0" borderId="0" xfId="0" applyFont="1" applyAlignment="1">
      <alignment horizontal="center" vertical="center"/>
    </xf>
    <xf numFmtId="165" fontId="1" fillId="0" borderId="0" xfId="0" applyNumberFormat="1" applyFont="1" applyAlignment="1">
      <alignment horizontal="center" vertical="center"/>
    </xf>
    <xf numFmtId="164" fontId="1" fillId="0" borderId="6" xfId="0" applyNumberFormat="1" applyFont="1" applyBorder="1" applyAlignment="1">
      <alignment horizontal="center" vertical="center" wrapText="1"/>
    </xf>
    <xf numFmtId="0" fontId="4" fillId="2" borderId="11" xfId="0" applyFont="1" applyFill="1" applyBorder="1" applyAlignment="1">
      <alignment horizontal="center" vertical="center" wrapText="1"/>
    </xf>
    <xf numFmtId="165" fontId="4" fillId="2" borderId="23" xfId="0" applyNumberFormat="1" applyFont="1" applyFill="1" applyBorder="1" applyAlignment="1">
      <alignment horizontal="center" vertical="center" wrapText="1"/>
    </xf>
    <xf numFmtId="164" fontId="0" fillId="0" borderId="0" xfId="0" applyNumberFormat="1" applyAlignment="1">
      <alignment vertical="center"/>
    </xf>
    <xf numFmtId="164" fontId="1" fillId="0" borderId="14" xfId="0" applyNumberFormat="1" applyFont="1" applyBorder="1" applyAlignment="1">
      <alignment horizontal="center" vertical="center" wrapText="1"/>
    </xf>
    <xf numFmtId="164" fontId="1" fillId="3" borderId="14" xfId="0" applyNumberFormat="1" applyFont="1" applyFill="1" applyBorder="1" applyAlignment="1">
      <alignment horizontal="center"/>
    </xf>
    <xf numFmtId="164" fontId="1" fillId="3" borderId="17" xfId="0" applyNumberFormat="1" applyFont="1" applyFill="1" applyBorder="1" applyAlignment="1">
      <alignment horizontal="center"/>
    </xf>
    <xf numFmtId="2" fontId="0" fillId="0" borderId="0" xfId="0" applyNumberFormat="1" applyAlignment="1">
      <alignment vertical="center"/>
    </xf>
    <xf numFmtId="49" fontId="4" fillId="0" borderId="6" xfId="0" applyNumberFormat="1" applyFont="1" applyBorder="1" applyAlignment="1">
      <alignment horizontal="left" vertical="center"/>
    </xf>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0" fillId="0" borderId="0" xfId="0" applyFill="1"/>
    <xf numFmtId="49" fontId="1" fillId="0" borderId="22" xfId="0" applyNumberFormat="1" applyFont="1" applyFill="1" applyBorder="1" applyAlignment="1">
      <alignment horizontal="left" vertical="center"/>
    </xf>
    <xf numFmtId="164" fontId="1" fillId="0" borderId="23" xfId="0" applyNumberFormat="1" applyFont="1" applyFill="1" applyBorder="1" applyAlignment="1">
      <alignment horizontal="center" vertical="center" wrapText="1"/>
    </xf>
    <xf numFmtId="49" fontId="20" fillId="0" borderId="22" xfId="0" applyNumberFormat="1" applyFont="1" applyFill="1" applyBorder="1" applyAlignment="1">
      <alignment horizontal="left" vertical="center"/>
    </xf>
    <xf numFmtId="164" fontId="20" fillId="0" borderId="23" xfId="0" applyNumberFormat="1" applyFont="1" applyFill="1" applyBorder="1" applyAlignment="1">
      <alignment horizontal="center" vertical="center"/>
    </xf>
    <xf numFmtId="49" fontId="1" fillId="0" borderId="5" xfId="0" applyNumberFormat="1" applyFont="1" applyFill="1" applyBorder="1" applyAlignment="1">
      <alignment horizontal="left" vertical="center"/>
    </xf>
    <xf numFmtId="164" fontId="1" fillId="0" borderId="14" xfId="0" applyNumberFormat="1" applyFont="1" applyFill="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6" fillId="0" borderId="0" xfId="0" applyFont="1" applyAlignment="1">
      <alignment vertical="center"/>
    </xf>
    <xf numFmtId="0" fontId="22" fillId="0" borderId="0" xfId="0" applyFont="1"/>
    <xf numFmtId="0" fontId="23" fillId="0" borderId="0" xfId="0" applyFont="1"/>
    <xf numFmtId="0" fontId="24" fillId="0" borderId="0" xfId="2"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25" fillId="0" borderId="0" xfId="0" applyFont="1"/>
    <xf numFmtId="0" fontId="26" fillId="0" borderId="0" xfId="0" applyFont="1" applyAlignment="1">
      <alignment vertical="center"/>
    </xf>
    <xf numFmtId="0" fontId="27" fillId="0" borderId="0" xfId="0" applyFont="1"/>
    <xf numFmtId="0" fontId="28" fillId="0" borderId="0" xfId="0" applyFont="1"/>
    <xf numFmtId="0" fontId="14" fillId="0" borderId="6" xfId="0" applyFont="1" applyBorder="1" applyAlignment="1">
      <alignment vertical="center" wrapText="1"/>
    </xf>
    <xf numFmtId="0" fontId="14" fillId="0" borderId="8" xfId="0" applyFont="1" applyBorder="1" applyAlignment="1">
      <alignment vertical="center" wrapText="1"/>
    </xf>
    <xf numFmtId="164" fontId="14" fillId="0" borderId="17" xfId="0" applyNumberFormat="1" applyFont="1" applyBorder="1" applyAlignment="1">
      <alignment horizontal="center" vertical="center" wrapText="1"/>
    </xf>
    <xf numFmtId="0" fontId="1" fillId="0" borderId="0" xfId="0" applyFont="1" applyAlignment="1">
      <alignment horizontal="left" vertical="center" wrapText="1"/>
    </xf>
    <xf numFmtId="49" fontId="7" fillId="5" borderId="18" xfId="0" applyNumberFormat="1" applyFont="1" applyFill="1" applyBorder="1" applyAlignment="1">
      <alignment horizontal="center" vertical="center"/>
    </xf>
    <xf numFmtId="49" fontId="7" fillId="5" borderId="20" xfId="0" applyNumberFormat="1" applyFont="1" applyFill="1" applyBorder="1" applyAlignment="1">
      <alignment horizontal="center" vertical="center"/>
    </xf>
    <xf numFmtId="49" fontId="7" fillId="5" borderId="22" xfId="0" applyNumberFormat="1" applyFont="1" applyFill="1" applyBorder="1" applyAlignment="1">
      <alignment horizontal="center" vertical="center"/>
    </xf>
    <xf numFmtId="49" fontId="7" fillId="5" borderId="23"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7" fillId="5" borderId="14" xfId="0" applyFont="1" applyFill="1" applyBorder="1" applyAlignment="1">
      <alignment horizontal="center" vertical="center"/>
    </xf>
    <xf numFmtId="49" fontId="4" fillId="4" borderId="22" xfId="0" applyNumberFormat="1" applyFont="1" applyFill="1" applyBorder="1" applyAlignment="1">
      <alignment horizontal="center" vertical="center" wrapText="1"/>
    </xf>
    <xf numFmtId="49" fontId="4" fillId="4" borderId="23" xfId="0" applyNumberFormat="1" applyFont="1" applyFill="1" applyBorder="1" applyAlignment="1">
      <alignment horizontal="center" vertical="center"/>
    </xf>
    <xf numFmtId="49" fontId="4" fillId="4" borderId="23" xfId="0" applyNumberFormat="1" applyFont="1" applyFill="1" applyBorder="1" applyAlignment="1">
      <alignment horizontal="center" vertical="center" wrapText="1"/>
    </xf>
    <xf numFmtId="49" fontId="4" fillId="4" borderId="22" xfId="0" applyNumberFormat="1"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1" xfId="0" applyFont="1" applyFill="1" applyBorder="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left"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7" fillId="0" borderId="0" xfId="0" applyFont="1" applyAlignment="1">
      <alignment horizontal="center"/>
    </xf>
    <xf numFmtId="0" fontId="14" fillId="0" borderId="0" xfId="0" applyFont="1" applyAlignment="1">
      <alignment horizontal="left" vertical="center" wrapText="1"/>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14" fillId="0" borderId="0" xfId="0" applyFont="1" applyAlignment="1">
      <alignment horizontal="left" vertical="top" wrapText="1"/>
    </xf>
    <xf numFmtId="0" fontId="14" fillId="0" borderId="5" xfId="0" applyFont="1" applyBorder="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4" fillId="3" borderId="22"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3" xfId="0" applyFont="1" applyFill="1" applyBorder="1" applyAlignment="1">
      <alignment horizontal="center" vertical="center"/>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9"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cellXfs>
  <cellStyles count="3">
    <cellStyle name="Lien hypertexte" xfId="2" builtinId="8"/>
    <cellStyle name="Normal" xfId="0" builtinId="0"/>
    <cellStyle name="Pourcentage" xfId="1" builtinId="5"/>
  </cellStyles>
  <dxfs count="0"/>
  <tableStyles count="0" defaultTableStyle="TableStyleMedium2" defaultPivotStyle="PivotStyleLight16"/>
  <colors>
    <mruColors>
      <color rgb="FFFF2F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9DEC6-8B61-104E-AAE1-4415D9AF613B}">
  <dimension ref="A1:A18"/>
  <sheetViews>
    <sheetView workbookViewId="0">
      <selection activeCell="A17" sqref="A17"/>
    </sheetView>
  </sheetViews>
  <sheetFormatPr defaultColWidth="10.8515625" defaultRowHeight="15" x14ac:dyDescent="0.2"/>
  <cols>
    <col min="1" max="1" width="129.97265625" customWidth="1"/>
  </cols>
  <sheetData>
    <row r="1" spans="1:1" ht="19.5" x14ac:dyDescent="0.2">
      <c r="A1" s="146" t="s">
        <v>209</v>
      </c>
    </row>
    <row r="2" spans="1:1" x14ac:dyDescent="0.2">
      <c r="A2" s="96"/>
    </row>
    <row r="3" spans="1:1" s="49" customFormat="1" ht="24.95" customHeight="1" x14ac:dyDescent="0.2">
      <c r="A3" s="181" t="s">
        <v>126</v>
      </c>
    </row>
    <row r="4" spans="1:1" s="49" customFormat="1" ht="24.95" customHeight="1" x14ac:dyDescent="0.2">
      <c r="A4" s="181"/>
    </row>
    <row r="5" spans="1:1" s="49" customFormat="1" ht="24.95" customHeight="1" x14ac:dyDescent="0.2">
      <c r="A5" s="181" t="s">
        <v>127</v>
      </c>
    </row>
    <row r="6" spans="1:1" s="49" customFormat="1" ht="24.95" customHeight="1" x14ac:dyDescent="0.2">
      <c r="A6" s="181" t="s">
        <v>130</v>
      </c>
    </row>
    <row r="7" spans="1:1" s="49" customFormat="1" ht="24.95" customHeight="1" x14ac:dyDescent="0.2">
      <c r="A7" s="182"/>
    </row>
    <row r="8" spans="1:1" s="49" customFormat="1" ht="24.95" customHeight="1" x14ac:dyDescent="0.2">
      <c r="A8" s="181" t="s">
        <v>131</v>
      </c>
    </row>
    <row r="9" spans="1:1" s="49" customFormat="1" ht="24.95" customHeight="1" x14ac:dyDescent="0.2">
      <c r="A9" s="181" t="s">
        <v>132</v>
      </c>
    </row>
    <row r="10" spans="1:1" s="49" customFormat="1" ht="24.95" customHeight="1" x14ac:dyDescent="0.2">
      <c r="A10" s="182"/>
    </row>
    <row r="11" spans="1:1" s="49" customFormat="1" ht="24.95" customHeight="1" x14ac:dyDescent="0.2">
      <c r="A11" s="181" t="s">
        <v>133</v>
      </c>
    </row>
    <row r="12" spans="1:1" s="49" customFormat="1" ht="24.95" customHeight="1" x14ac:dyDescent="0.2">
      <c r="A12" s="181" t="s">
        <v>134</v>
      </c>
    </row>
    <row r="13" spans="1:1" s="49" customFormat="1" ht="24.95" customHeight="1" x14ac:dyDescent="0.2">
      <c r="A13" s="182"/>
    </row>
    <row r="14" spans="1:1" s="49" customFormat="1" ht="24.95" customHeight="1" x14ac:dyDescent="0.2">
      <c r="A14" s="181" t="s">
        <v>211</v>
      </c>
    </row>
    <row r="15" spans="1:1" s="49" customFormat="1" ht="24.95" customHeight="1" x14ac:dyDescent="0.2">
      <c r="A15" s="182"/>
    </row>
    <row r="16" spans="1:1" s="49" customFormat="1" ht="24.95" customHeight="1" x14ac:dyDescent="0.2">
      <c r="A16" s="181" t="s">
        <v>252</v>
      </c>
    </row>
    <row r="17" spans="1:1" s="49" customFormat="1" x14ac:dyDescent="0.2">
      <c r="A17" s="183"/>
    </row>
    <row r="18" spans="1:1" x14ac:dyDescent="0.2">
      <c r="A18" s="184"/>
    </row>
  </sheetData>
  <hyperlinks>
    <hyperlink ref="A3" location="Réalisateurs!A1" display="Réalisateurs" xr:uid="{1FCDB7F9-58B9-354E-9495-C6C274A32C18}"/>
    <hyperlink ref="A5" location="'Annexe 1'!A1" display="Salaires minima des techniciens en annexe 1 (39h)" xr:uid="{54D6F2A2-85F5-C64C-862C-510D050DEC69}"/>
    <hyperlink ref="A6" location="'Annexe 2'!A1" display="Salaires minima des techniciens en annexe 2  (équivalence - tournage uniquement)" xr:uid="{DF9F0328-EFED-F84B-8846-BDAFB1F3752D}"/>
    <hyperlink ref="A8" location="'Annexe 3 (1)'!A1" display="Salaires minima des techniciens en annexe 3 (39h) pour les demandes de dérogation obtenues jusqu'au 10 avril 2020" xr:uid="{98D430AF-F66A-3646-B16B-2DE875E20564}"/>
    <hyperlink ref="A9" location="'Annexe 3 bis (1)'!A1" display="Salaires minima des techniciens en annexe 3 bis (équivalence - tournage uniquement) pour les demandes de dérogation obtenues jusqu'au 10 avril 2020" xr:uid="{5B9BEFDE-6FC9-964F-BD33-A5BD8E6F5F59}"/>
    <hyperlink ref="A11" location="'Annexe 3 (2)'!A1" display="Salaires minima des techniciens en annexe 3 (39h) pour les demandes de dérogation obtenues à compter du 11 avril 2020" xr:uid="{A1D7F087-6B16-BA4A-9402-F87FA0EA9518}"/>
    <hyperlink ref="A12" location="'Annexe 3 bis (2)'!A1" display="Salaires minima des techniciens en annexe 3 bis (équivalence - tournage uniquement) pour les demandes de dérogation obtenues à compter du 11 avril 2020" xr:uid="{2947402B-3D4A-FF4A-8BC7-CA770E19A59B}"/>
    <hyperlink ref="A16" location="Artistes!A1" display="Salaires minima conventionnels des artistes-interprètes et des acteurs de complément" xr:uid="{ADEC72AF-67E9-4345-9FDC-03205E39D9F6}"/>
    <hyperlink ref="A14" location="'Annexe 4'!A1" display="Salaires minima conventionnels des permanents" xr:uid="{E21339A1-2418-8A44-A791-84FED48A1D1A}"/>
  </hyperlinks>
  <printOptions horizontalCentered="1"/>
  <pageMargins left="0.70866141732283472" right="0.70866141732283472" top="0.74803149606299213" bottom="0.74803149606299213" header="0.31496062992125984" footer="0.31496062992125984"/>
  <pageSetup paperSize="9" scale="60"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28969-393E-2B4B-9F02-AFE1DC3ABE99}">
  <sheetPr>
    <tabColor rgb="FFFF2F92"/>
  </sheetPr>
  <dimension ref="A1:C27"/>
  <sheetViews>
    <sheetView topLeftCell="A16" zoomScaleNormal="100" workbookViewId="0">
      <selection activeCell="A27" sqref="A27:C27"/>
    </sheetView>
  </sheetViews>
  <sheetFormatPr defaultColWidth="10.8515625" defaultRowHeight="15" x14ac:dyDescent="0.15"/>
  <cols>
    <col min="1" max="1" width="32.80078125" style="179" customWidth="1"/>
    <col min="2" max="2" width="22.6875" style="179" customWidth="1"/>
    <col min="3" max="3" width="14.796875" style="179" customWidth="1"/>
    <col min="4" max="16384" width="10.8515625" style="179"/>
  </cols>
  <sheetData>
    <row r="1" spans="1:3" ht="30" customHeight="1" x14ac:dyDescent="0.15">
      <c r="A1" s="2" t="s">
        <v>208</v>
      </c>
      <c r="B1" s="1"/>
      <c r="C1" s="1"/>
    </row>
    <row r="2" spans="1:3" s="187" customFormat="1" ht="12.75" x14ac:dyDescent="0.15">
      <c r="A2" s="185"/>
      <c r="B2" s="186"/>
      <c r="C2" s="186"/>
    </row>
    <row r="3" spans="1:3" x14ac:dyDescent="0.15">
      <c r="A3" s="98" t="s">
        <v>191</v>
      </c>
      <c r="B3" s="1"/>
      <c r="C3" s="1"/>
    </row>
    <row r="4" spans="1:3" ht="15.75" thickBot="1" x14ac:dyDescent="0.2">
      <c r="B4" s="1"/>
      <c r="C4" s="1"/>
    </row>
    <row r="5" spans="1:3" ht="30" customHeight="1" x14ac:dyDescent="0.15">
      <c r="A5" s="232" t="s">
        <v>192</v>
      </c>
      <c r="B5" s="233"/>
      <c r="C5" s="234"/>
    </row>
    <row r="6" spans="1:3" ht="20.100000000000001" customHeight="1" x14ac:dyDescent="0.15">
      <c r="A6" s="224" t="s">
        <v>193</v>
      </c>
      <c r="B6" s="225"/>
      <c r="C6" s="226"/>
    </row>
    <row r="7" spans="1:3" x14ac:dyDescent="0.15">
      <c r="A7" s="220" t="s">
        <v>194</v>
      </c>
      <c r="B7" s="221"/>
      <c r="C7" s="122">
        <v>412.08</v>
      </c>
    </row>
    <row r="8" spans="1:3" x14ac:dyDescent="0.15">
      <c r="A8" s="220" t="s">
        <v>195</v>
      </c>
      <c r="B8" s="221"/>
      <c r="C8" s="122">
        <v>1248.8699999999999</v>
      </c>
    </row>
    <row r="9" spans="1:3" x14ac:dyDescent="0.15">
      <c r="A9" s="220" t="s">
        <v>196</v>
      </c>
      <c r="B9" s="221"/>
      <c r="C9" s="122">
        <v>1548.03</v>
      </c>
    </row>
    <row r="10" spans="1:3" ht="20.100000000000001" customHeight="1" x14ac:dyDescent="0.15">
      <c r="A10" s="224" t="s">
        <v>197</v>
      </c>
      <c r="B10" s="225"/>
      <c r="C10" s="226"/>
    </row>
    <row r="11" spans="1:3" x14ac:dyDescent="0.15">
      <c r="A11" s="227" t="s">
        <v>198</v>
      </c>
      <c r="B11" s="188" t="s">
        <v>199</v>
      </c>
      <c r="C11" s="122">
        <v>53.57</v>
      </c>
    </row>
    <row r="12" spans="1:3" x14ac:dyDescent="0.15">
      <c r="A12" s="227"/>
      <c r="B12" s="188" t="s">
        <v>200</v>
      </c>
      <c r="C12" s="122">
        <v>107.14</v>
      </c>
    </row>
    <row r="13" spans="1:3" ht="17.100000000000001" customHeight="1" x14ac:dyDescent="0.15">
      <c r="A13" s="227" t="s">
        <v>201</v>
      </c>
      <c r="B13" s="188" t="s">
        <v>202</v>
      </c>
      <c r="C13" s="122">
        <v>53.57</v>
      </c>
    </row>
    <row r="14" spans="1:3" ht="15.75" thickBot="1" x14ac:dyDescent="0.2">
      <c r="A14" s="228"/>
      <c r="B14" s="189" t="s">
        <v>203</v>
      </c>
      <c r="C14" s="190">
        <v>92.72</v>
      </c>
    </row>
    <row r="16" spans="1:3" ht="51" customHeight="1" x14ac:dyDescent="0.15">
      <c r="A16" s="216" t="s">
        <v>204</v>
      </c>
      <c r="B16" s="216"/>
      <c r="C16" s="216"/>
    </row>
    <row r="17" spans="1:3" ht="15.75" thickBot="1" x14ac:dyDescent="0.2"/>
    <row r="18" spans="1:3" ht="30" customHeight="1" x14ac:dyDescent="0.15">
      <c r="A18" s="229" t="s">
        <v>205</v>
      </c>
      <c r="B18" s="230"/>
      <c r="C18" s="231"/>
    </row>
    <row r="19" spans="1:3" x14ac:dyDescent="0.15">
      <c r="A19" s="220" t="s">
        <v>206</v>
      </c>
      <c r="B19" s="221"/>
      <c r="C19" s="122">
        <v>147.28</v>
      </c>
    </row>
    <row r="20" spans="1:3" x14ac:dyDescent="0.15">
      <c r="A20" s="220" t="s">
        <v>195</v>
      </c>
      <c r="B20" s="221"/>
      <c r="C20" s="122">
        <v>552.39</v>
      </c>
    </row>
    <row r="21" spans="1:3" ht="15.75" thickBot="1" x14ac:dyDescent="0.2">
      <c r="A21" s="222" t="s">
        <v>196</v>
      </c>
      <c r="B21" s="223"/>
      <c r="C21" s="190">
        <v>662.78</v>
      </c>
    </row>
    <row r="22" spans="1:3" x14ac:dyDescent="0.15">
      <c r="A22" s="96"/>
      <c r="B22" s="96"/>
      <c r="C22" s="96"/>
    </row>
    <row r="23" spans="1:3" ht="48.95" customHeight="1" x14ac:dyDescent="0.15">
      <c r="A23" s="216" t="s">
        <v>207</v>
      </c>
      <c r="B23" s="216"/>
      <c r="C23" s="216"/>
    </row>
    <row r="25" spans="1:3" ht="15.95" customHeight="1" x14ac:dyDescent="0.15">
      <c r="A25" s="2" t="s">
        <v>249</v>
      </c>
    </row>
    <row r="27" spans="1:3" ht="201.95" customHeight="1" x14ac:dyDescent="0.15">
      <c r="A27" s="219" t="s">
        <v>253</v>
      </c>
      <c r="B27" s="219"/>
      <c r="C27" s="219"/>
    </row>
  </sheetData>
  <mergeCells count="15">
    <mergeCell ref="A5:C5"/>
    <mergeCell ref="A6:C6"/>
    <mergeCell ref="A7:B7"/>
    <mergeCell ref="A8:B8"/>
    <mergeCell ref="A9:B9"/>
    <mergeCell ref="A27:C27"/>
    <mergeCell ref="A20:B20"/>
    <mergeCell ref="A21:B21"/>
    <mergeCell ref="A23:C23"/>
    <mergeCell ref="A10:C10"/>
    <mergeCell ref="A11:A12"/>
    <mergeCell ref="A13:A14"/>
    <mergeCell ref="A16:C16"/>
    <mergeCell ref="A18:C18"/>
    <mergeCell ref="A19:B19"/>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44D8-F3AE-4A40-A46D-1EB29482F979}">
  <sheetPr>
    <tabColor rgb="FFFF0000"/>
  </sheetPr>
  <dimension ref="A1:C49"/>
  <sheetViews>
    <sheetView topLeftCell="A29" workbookViewId="0">
      <selection activeCell="A4" sqref="A4"/>
    </sheetView>
  </sheetViews>
  <sheetFormatPr defaultColWidth="10.8515625" defaultRowHeight="15" x14ac:dyDescent="0.2"/>
  <cols>
    <col min="1" max="1" width="52.77734375" customWidth="1"/>
    <col min="2" max="2" width="14.796875" customWidth="1"/>
  </cols>
  <sheetData>
    <row r="1" spans="1:3" ht="33.950000000000003" customHeight="1" x14ac:dyDescent="0.2">
      <c r="A1" s="2" t="s">
        <v>123</v>
      </c>
      <c r="B1" s="14"/>
      <c r="C1" s="19"/>
    </row>
    <row r="2" spans="1:3" ht="15.75" x14ac:dyDescent="0.2">
      <c r="A2" s="179"/>
      <c r="B2" s="14"/>
      <c r="C2" s="19"/>
    </row>
    <row r="3" spans="1:3" ht="15.95" customHeight="1" x14ac:dyDescent="0.2">
      <c r="A3" s="178" t="s">
        <v>246</v>
      </c>
      <c r="B3" s="14"/>
      <c r="C3" s="19"/>
    </row>
    <row r="4" spans="1:3" ht="15.95" customHeight="1" x14ac:dyDescent="0.2">
      <c r="A4" s="50" t="s">
        <v>245</v>
      </c>
      <c r="B4" s="14"/>
      <c r="C4" s="19"/>
    </row>
    <row r="5" spans="1:3" ht="15.75" thickBot="1" x14ac:dyDescent="0.25">
      <c r="A5" s="15"/>
      <c r="B5" s="68"/>
      <c r="C5" s="19"/>
    </row>
    <row r="6" spans="1:3" ht="30" customHeight="1" x14ac:dyDescent="0.2">
      <c r="A6" s="192" t="s">
        <v>109</v>
      </c>
      <c r="B6" s="193"/>
      <c r="C6" s="19"/>
    </row>
    <row r="7" spans="1:3" ht="17.100000000000001" customHeight="1" x14ac:dyDescent="0.2">
      <c r="A7" s="201" t="s">
        <v>121</v>
      </c>
      <c r="B7" s="199"/>
      <c r="C7" s="19"/>
    </row>
    <row r="8" spans="1:3" s="168" customFormat="1" ht="17.100000000000001" customHeight="1" x14ac:dyDescent="0.2">
      <c r="A8" s="169" t="s">
        <v>232</v>
      </c>
      <c r="B8" s="70">
        <v>2928.34</v>
      </c>
      <c r="C8" s="19"/>
    </row>
    <row r="9" spans="1:3" x14ac:dyDescent="0.2">
      <c r="A9" s="173" t="s">
        <v>231</v>
      </c>
      <c r="B9" s="174">
        <f>2928.34*1.015</f>
        <v>2972.2651000000001</v>
      </c>
      <c r="C9" s="19"/>
    </row>
    <row r="10" spans="1:3" x14ac:dyDescent="0.2">
      <c r="A10" s="93"/>
      <c r="B10" s="94"/>
      <c r="C10" s="19"/>
    </row>
    <row r="11" spans="1:3" ht="30" customHeight="1" x14ac:dyDescent="0.2">
      <c r="A11" s="198" t="s">
        <v>243</v>
      </c>
      <c r="B11" s="200"/>
      <c r="C11" s="19"/>
    </row>
    <row r="12" spans="1:3" x14ac:dyDescent="0.2">
      <c r="A12" s="69" t="s">
        <v>232</v>
      </c>
      <c r="B12" s="170">
        <v>1423.96</v>
      </c>
      <c r="C12" s="19"/>
    </row>
    <row r="13" spans="1:3" x14ac:dyDescent="0.2">
      <c r="A13" s="69" t="s">
        <v>234</v>
      </c>
      <c r="B13" s="170">
        <v>3008.77</v>
      </c>
      <c r="C13" s="19"/>
    </row>
    <row r="14" spans="1:3" x14ac:dyDescent="0.2">
      <c r="A14" s="173" t="s">
        <v>231</v>
      </c>
      <c r="B14" s="174">
        <f>790.91+((0.3*(B9-790.91)))</f>
        <v>1445.3165300000001</v>
      </c>
      <c r="C14" s="19"/>
    </row>
    <row r="15" spans="1:3" x14ac:dyDescent="0.2">
      <c r="A15" s="173" t="s">
        <v>233</v>
      </c>
      <c r="B15" s="174">
        <f>2*(B9-B14)</f>
        <v>3053.89714</v>
      </c>
      <c r="C15" s="19"/>
    </row>
    <row r="16" spans="1:3" x14ac:dyDescent="0.2">
      <c r="A16" s="93"/>
      <c r="B16" s="94"/>
      <c r="C16" s="19"/>
    </row>
    <row r="17" spans="1:3" ht="30" customHeight="1" x14ac:dyDescent="0.2">
      <c r="A17" s="198" t="s">
        <v>244</v>
      </c>
      <c r="B17" s="199"/>
      <c r="C17" s="19"/>
    </row>
    <row r="18" spans="1:3" s="168" customFormat="1" x14ac:dyDescent="0.2">
      <c r="A18" s="69" t="s">
        <v>232</v>
      </c>
      <c r="B18" s="70">
        <v>1532.41</v>
      </c>
      <c r="C18" s="19"/>
    </row>
    <row r="19" spans="1:3" s="168" customFormat="1" x14ac:dyDescent="0.2">
      <c r="A19" s="69" t="s">
        <v>234</v>
      </c>
      <c r="B19" s="70">
        <v>2793.86</v>
      </c>
      <c r="C19" s="19"/>
    </row>
    <row r="20" spans="1:3" x14ac:dyDescent="0.2">
      <c r="A20" s="173" t="s">
        <v>231</v>
      </c>
      <c r="B20" s="174">
        <f>790.91+((0.35*(B9-790.91)))</f>
        <v>1554.3842850000001</v>
      </c>
      <c r="C20" s="19"/>
    </row>
    <row r="21" spans="1:3" x14ac:dyDescent="0.2">
      <c r="A21" s="173" t="s">
        <v>233</v>
      </c>
      <c r="B21" s="174">
        <f>2*(B9-B20)</f>
        <v>2835.76163</v>
      </c>
      <c r="C21" s="19"/>
    </row>
    <row r="22" spans="1:3" x14ac:dyDescent="0.2">
      <c r="A22" s="92"/>
      <c r="B22" s="70"/>
      <c r="C22" s="19"/>
    </row>
    <row r="23" spans="1:3" ht="29.1" customHeight="1" x14ac:dyDescent="0.2">
      <c r="A23" s="194" t="s">
        <v>122</v>
      </c>
      <c r="B23" s="195"/>
      <c r="C23" s="19"/>
    </row>
    <row r="24" spans="1:3" s="168" customFormat="1" x14ac:dyDescent="0.2">
      <c r="A24" s="171" t="s">
        <v>235</v>
      </c>
      <c r="B24" s="172">
        <f>B8*2.84</f>
        <v>8316.4856</v>
      </c>
      <c r="C24" s="19"/>
    </row>
    <row r="25" spans="1:3" x14ac:dyDescent="0.2">
      <c r="A25" s="173" t="s">
        <v>236</v>
      </c>
      <c r="B25" s="174">
        <f>B9*2.84</f>
        <v>8441.2328839999991</v>
      </c>
      <c r="C25" s="19"/>
    </row>
    <row r="26" spans="1:3" x14ac:dyDescent="0.2">
      <c r="A26" s="69"/>
      <c r="B26" s="71"/>
      <c r="C26" s="19"/>
    </row>
    <row r="27" spans="1:3" ht="30" customHeight="1" x14ac:dyDescent="0.2">
      <c r="A27" s="196" t="s">
        <v>110</v>
      </c>
      <c r="B27" s="197"/>
      <c r="C27" s="19"/>
    </row>
    <row r="28" spans="1:3" ht="27.75" x14ac:dyDescent="0.2">
      <c r="A28" s="175" t="s">
        <v>237</v>
      </c>
      <c r="B28" s="74">
        <v>1920.63</v>
      </c>
      <c r="C28" s="95"/>
    </row>
    <row r="29" spans="1:3" ht="27.75" x14ac:dyDescent="0.2">
      <c r="A29" s="175" t="s">
        <v>240</v>
      </c>
      <c r="B29" s="74">
        <v>480.17</v>
      </c>
      <c r="C29" s="19"/>
    </row>
    <row r="30" spans="1:3" ht="27.75" x14ac:dyDescent="0.2">
      <c r="A30" s="175" t="s">
        <v>238</v>
      </c>
      <c r="B30" s="74">
        <f>B25/4.33</f>
        <v>1949.4764166281752</v>
      </c>
      <c r="C30" s="19"/>
    </row>
    <row r="31" spans="1:3" ht="27.75" x14ac:dyDescent="0.2">
      <c r="A31" s="175" t="s">
        <v>239</v>
      </c>
      <c r="B31" s="74">
        <f>B30/5*1.25</f>
        <v>487.36910415704381</v>
      </c>
      <c r="C31" s="19"/>
    </row>
    <row r="32" spans="1:3" x14ac:dyDescent="0.2">
      <c r="A32" s="72"/>
      <c r="B32" s="73"/>
      <c r="C32" s="19"/>
    </row>
    <row r="33" spans="1:3" ht="30" customHeight="1" x14ac:dyDescent="0.2">
      <c r="A33" s="196" t="s">
        <v>82</v>
      </c>
      <c r="B33" s="197"/>
      <c r="C33" s="19"/>
    </row>
    <row r="34" spans="1:3" s="168" customFormat="1" ht="27.75" x14ac:dyDescent="0.2">
      <c r="A34" s="177" t="s">
        <v>242</v>
      </c>
      <c r="B34" s="70">
        <v>3636.38</v>
      </c>
      <c r="C34" s="19"/>
    </row>
    <row r="35" spans="1:3" s="168" customFormat="1" ht="27.75" x14ac:dyDescent="0.2">
      <c r="A35" s="177" t="s">
        <v>240</v>
      </c>
      <c r="B35" s="70">
        <v>909.09</v>
      </c>
      <c r="C35" s="19"/>
    </row>
    <row r="36" spans="1:3" ht="27.75" x14ac:dyDescent="0.2">
      <c r="A36" s="177" t="s">
        <v>241</v>
      </c>
      <c r="B36" s="70">
        <f>3636.38*1.015</f>
        <v>3690.9256999999998</v>
      </c>
      <c r="C36" s="19"/>
    </row>
    <row r="37" spans="1:3" ht="28.5" thickBot="1" x14ac:dyDescent="0.25">
      <c r="A37" s="176" t="s">
        <v>239</v>
      </c>
      <c r="B37" s="75">
        <f>B36/5*1.25</f>
        <v>922.73142499999994</v>
      </c>
      <c r="C37" s="95"/>
    </row>
    <row r="38" spans="1:3" x14ac:dyDescent="0.2">
      <c r="A38" s="67"/>
      <c r="B38" s="67"/>
      <c r="C38" s="19"/>
    </row>
    <row r="39" spans="1:3" ht="98.1" customHeight="1" x14ac:dyDescent="0.2">
      <c r="A39" s="191" t="s">
        <v>124</v>
      </c>
      <c r="B39" s="191"/>
      <c r="C39" s="19"/>
    </row>
    <row r="40" spans="1:3" x14ac:dyDescent="0.2">
      <c r="A40" s="18"/>
      <c r="B40" s="13"/>
      <c r="C40" s="19"/>
    </row>
    <row r="41" spans="1:3" ht="231.95" customHeight="1" x14ac:dyDescent="0.2">
      <c r="A41" s="191" t="s">
        <v>125</v>
      </c>
      <c r="B41" s="191"/>
      <c r="C41" s="19"/>
    </row>
    <row r="42" spans="1:3" x14ac:dyDescent="0.2">
      <c r="A42" s="19"/>
      <c r="B42" s="19"/>
      <c r="C42" s="19"/>
    </row>
    <row r="43" spans="1:3" x14ac:dyDescent="0.2">
      <c r="A43" s="19"/>
      <c r="B43" s="19"/>
      <c r="C43" s="19"/>
    </row>
    <row r="44" spans="1:3" x14ac:dyDescent="0.2">
      <c r="A44" s="19"/>
      <c r="B44" s="19"/>
      <c r="C44" s="19"/>
    </row>
    <row r="45" spans="1:3" x14ac:dyDescent="0.2">
      <c r="A45" s="19"/>
      <c r="B45" s="19"/>
      <c r="C45" s="19"/>
    </row>
    <row r="46" spans="1:3" x14ac:dyDescent="0.2">
      <c r="A46" s="19"/>
      <c r="B46" s="19"/>
      <c r="C46" s="19"/>
    </row>
    <row r="47" spans="1:3" x14ac:dyDescent="0.2">
      <c r="A47" s="19"/>
      <c r="B47" s="19"/>
      <c r="C47" s="19"/>
    </row>
    <row r="48" spans="1:3" x14ac:dyDescent="0.2">
      <c r="A48" s="19"/>
      <c r="B48" s="19"/>
      <c r="C48" s="19"/>
    </row>
    <row r="49" spans="3:3" x14ac:dyDescent="0.2">
      <c r="C49" s="19"/>
    </row>
  </sheetData>
  <mergeCells count="9">
    <mergeCell ref="A39:B39"/>
    <mergeCell ref="A41:B41"/>
    <mergeCell ref="A6:B6"/>
    <mergeCell ref="A23:B23"/>
    <mergeCell ref="A27:B27"/>
    <mergeCell ref="A33:B33"/>
    <mergeCell ref="A17:B17"/>
    <mergeCell ref="A11:B11"/>
    <mergeCell ref="A7:B7"/>
  </mergeCell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D7892-4EF4-264F-BCB4-4D1DFDAA0242}">
  <sheetPr>
    <tabColor rgb="FF0070C0"/>
  </sheetPr>
  <dimension ref="A1:F114"/>
  <sheetViews>
    <sheetView tabSelected="1" topLeftCell="A58" zoomScaleNormal="100" workbookViewId="0">
      <selection activeCell="F65" sqref="F65"/>
    </sheetView>
  </sheetViews>
  <sheetFormatPr defaultColWidth="10.8515625" defaultRowHeight="15" x14ac:dyDescent="0.2"/>
  <cols>
    <col min="1" max="1" width="52.77734375" style="49" customWidth="1"/>
    <col min="2" max="3" width="16.02734375" style="49" customWidth="1"/>
    <col min="4" max="5" width="14.1796875" style="49" customWidth="1"/>
    <col min="6" max="16384" width="10.8515625" style="49"/>
  </cols>
  <sheetData>
    <row r="1" spans="1:6" ht="35.1" customHeight="1" x14ac:dyDescent="0.2">
      <c r="A1" s="2" t="s">
        <v>0</v>
      </c>
      <c r="B1" s="2"/>
      <c r="C1" s="16"/>
      <c r="D1" s="16"/>
      <c r="E1" s="16"/>
    </row>
    <row r="2" spans="1:6" x14ac:dyDescent="0.2">
      <c r="A2" s="16"/>
      <c r="B2" s="16"/>
      <c r="C2" s="16"/>
      <c r="D2" s="16"/>
      <c r="E2" s="16"/>
    </row>
    <row r="3" spans="1:6" x14ac:dyDescent="0.2">
      <c r="A3" s="178" t="s">
        <v>247</v>
      </c>
      <c r="B3" s="16"/>
      <c r="C3" s="16"/>
      <c r="D3" s="16"/>
      <c r="E3" s="16"/>
    </row>
    <row r="4" spans="1:6" x14ac:dyDescent="0.2">
      <c r="A4" s="50" t="s">
        <v>1</v>
      </c>
      <c r="B4" s="50"/>
      <c r="C4" s="16"/>
      <c r="D4" s="16"/>
      <c r="E4" s="16"/>
    </row>
    <row r="5" spans="1:6" ht="15.75" thickBot="1" x14ac:dyDescent="0.25">
      <c r="A5" s="51"/>
      <c r="B5" s="51"/>
      <c r="C5" s="16"/>
      <c r="D5" s="16"/>
      <c r="E5" s="16"/>
    </row>
    <row r="6" spans="1:6" ht="54.75" thickBot="1" x14ac:dyDescent="0.2">
      <c r="A6" s="4" t="s">
        <v>2</v>
      </c>
      <c r="B6" s="147" t="s">
        <v>223</v>
      </c>
      <c r="C6" s="5" t="s">
        <v>222</v>
      </c>
      <c r="D6" s="5" t="s">
        <v>221</v>
      </c>
      <c r="E6" s="149" t="s">
        <v>220</v>
      </c>
    </row>
    <row r="7" spans="1:6" x14ac:dyDescent="0.2">
      <c r="A7" s="52" t="s">
        <v>3</v>
      </c>
      <c r="B7" s="6">
        <f>C7*1.015</f>
        <v>1436.4888999999998</v>
      </c>
      <c r="C7" s="6">
        <f>1415.26</f>
        <v>1415.26</v>
      </c>
      <c r="D7" s="6">
        <f>B7/40</f>
        <v>35.912222499999999</v>
      </c>
      <c r="E7" s="150">
        <f t="shared" ref="E7:E70" si="0">C7/40</f>
        <v>35.381500000000003</v>
      </c>
      <c r="F7" s="160"/>
    </row>
    <row r="8" spans="1:6" x14ac:dyDescent="0.2">
      <c r="A8" s="53" t="s">
        <v>4</v>
      </c>
      <c r="B8" s="8">
        <f t="shared" ref="B8:B71" si="1">C8*1.015</f>
        <v>1354.6596</v>
      </c>
      <c r="C8" s="8">
        <f>1334.64</f>
        <v>1334.64</v>
      </c>
      <c r="D8" s="153">
        <f t="shared" ref="D8:D71" si="2">B8/40</f>
        <v>33.866489999999999</v>
      </c>
      <c r="E8" s="151">
        <f t="shared" si="0"/>
        <v>33.366</v>
      </c>
    </row>
    <row r="9" spans="1:6" x14ac:dyDescent="0.2">
      <c r="A9" s="54" t="s">
        <v>5</v>
      </c>
      <c r="B9" s="10">
        <f t="shared" si="1"/>
        <v>1392.3871499999998</v>
      </c>
      <c r="C9" s="10">
        <v>1371.81</v>
      </c>
      <c r="D9" s="6">
        <f t="shared" si="2"/>
        <v>34.809678749999996</v>
      </c>
      <c r="E9" s="150">
        <f t="shared" si="0"/>
        <v>34.295249999999996</v>
      </c>
    </row>
    <row r="10" spans="1:6" x14ac:dyDescent="0.2">
      <c r="A10" s="53" t="s">
        <v>6</v>
      </c>
      <c r="B10" s="8">
        <f t="shared" si="1"/>
        <v>1078.742</v>
      </c>
      <c r="C10" s="8">
        <v>1062.8</v>
      </c>
      <c r="D10" s="153">
        <f t="shared" si="2"/>
        <v>26.96855</v>
      </c>
      <c r="E10" s="151">
        <f t="shared" si="0"/>
        <v>26.57</v>
      </c>
    </row>
    <row r="11" spans="1:6" x14ac:dyDescent="0.2">
      <c r="A11" s="54" t="s">
        <v>7</v>
      </c>
      <c r="B11" s="10">
        <f t="shared" si="1"/>
        <v>1321.5604499999999</v>
      </c>
      <c r="C11" s="10">
        <v>1302.03</v>
      </c>
      <c r="D11" s="6">
        <f t="shared" si="2"/>
        <v>33.039011250000001</v>
      </c>
      <c r="E11" s="150">
        <f t="shared" si="0"/>
        <v>32.550750000000001</v>
      </c>
    </row>
    <row r="12" spans="1:6" x14ac:dyDescent="0.2">
      <c r="A12" s="53" t="s">
        <v>8</v>
      </c>
      <c r="B12" s="8">
        <f t="shared" si="1"/>
        <v>1436.4888999999998</v>
      </c>
      <c r="C12" s="8">
        <v>1415.26</v>
      </c>
      <c r="D12" s="153">
        <f t="shared" si="2"/>
        <v>35.912222499999999</v>
      </c>
      <c r="E12" s="151">
        <f t="shared" si="0"/>
        <v>35.381500000000003</v>
      </c>
    </row>
    <row r="13" spans="1:6" x14ac:dyDescent="0.2">
      <c r="A13" s="54" t="s">
        <v>9</v>
      </c>
      <c r="B13" s="10">
        <f t="shared" si="1"/>
        <v>1267.8161999999998</v>
      </c>
      <c r="C13" s="10">
        <v>1249.08</v>
      </c>
      <c r="D13" s="6">
        <f t="shared" si="2"/>
        <v>31.695404999999994</v>
      </c>
      <c r="E13" s="150">
        <f t="shared" si="0"/>
        <v>31.226999999999997</v>
      </c>
    </row>
    <row r="14" spans="1:6" x14ac:dyDescent="0.2">
      <c r="A14" s="53" t="s">
        <v>10</v>
      </c>
      <c r="B14" s="8">
        <f t="shared" si="1"/>
        <v>516.32034999999996</v>
      </c>
      <c r="C14" s="8">
        <v>508.69</v>
      </c>
      <c r="D14" s="153">
        <f t="shared" si="2"/>
        <v>12.908008749999999</v>
      </c>
      <c r="E14" s="151">
        <f t="shared" si="0"/>
        <v>12.71725</v>
      </c>
    </row>
    <row r="15" spans="1:6" x14ac:dyDescent="0.2">
      <c r="A15" s="54" t="s">
        <v>11</v>
      </c>
      <c r="B15" s="10">
        <f t="shared" si="1"/>
        <v>1027.37285</v>
      </c>
      <c r="C15" s="10">
        <v>1012.19</v>
      </c>
      <c r="D15" s="6">
        <f t="shared" si="2"/>
        <v>25.68432125</v>
      </c>
      <c r="E15" s="150">
        <f t="shared" si="0"/>
        <v>25.304750000000002</v>
      </c>
    </row>
    <row r="16" spans="1:6" x14ac:dyDescent="0.2">
      <c r="A16" s="53" t="s">
        <v>12</v>
      </c>
      <c r="B16" s="8">
        <f t="shared" si="1"/>
        <v>1027.37285</v>
      </c>
      <c r="C16" s="8">
        <v>1012.19</v>
      </c>
      <c r="D16" s="153">
        <f t="shared" si="2"/>
        <v>25.68432125</v>
      </c>
      <c r="E16" s="151">
        <f t="shared" si="0"/>
        <v>25.304750000000002</v>
      </c>
    </row>
    <row r="17" spans="1:5" x14ac:dyDescent="0.2">
      <c r="A17" s="54" t="s">
        <v>13</v>
      </c>
      <c r="B17" s="10">
        <f t="shared" si="1"/>
        <v>491.73704999999995</v>
      </c>
      <c r="C17" s="10">
        <v>484.47</v>
      </c>
      <c r="D17" s="6">
        <f t="shared" si="2"/>
        <v>12.29342625</v>
      </c>
      <c r="E17" s="150">
        <f t="shared" si="0"/>
        <v>12.111750000000001</v>
      </c>
    </row>
    <row r="18" spans="1:5" x14ac:dyDescent="0.2">
      <c r="A18" s="53" t="s">
        <v>14</v>
      </c>
      <c r="B18" s="8">
        <f t="shared" si="1"/>
        <v>1229.7638499999998</v>
      </c>
      <c r="C18" s="8">
        <v>1211.5899999999999</v>
      </c>
      <c r="D18" s="153">
        <f t="shared" si="2"/>
        <v>30.744096249999995</v>
      </c>
      <c r="E18" s="151">
        <f t="shared" si="0"/>
        <v>30.289749999999998</v>
      </c>
    </row>
    <row r="19" spans="1:5" x14ac:dyDescent="0.2">
      <c r="A19" s="54" t="s">
        <v>15</v>
      </c>
      <c r="B19" s="10">
        <f t="shared" si="1"/>
        <v>1229.7638499999998</v>
      </c>
      <c r="C19" s="10">
        <v>1211.5899999999999</v>
      </c>
      <c r="D19" s="6">
        <f t="shared" si="2"/>
        <v>30.744096249999995</v>
      </c>
      <c r="E19" s="150">
        <f t="shared" si="0"/>
        <v>30.289749999999998</v>
      </c>
    </row>
    <row r="20" spans="1:5" x14ac:dyDescent="0.2">
      <c r="A20" s="53" t="s">
        <v>16</v>
      </c>
      <c r="B20" s="8">
        <f t="shared" si="1"/>
        <v>1027.37285</v>
      </c>
      <c r="C20" s="8">
        <v>1012.19</v>
      </c>
      <c r="D20" s="153">
        <f t="shared" si="2"/>
        <v>25.68432125</v>
      </c>
      <c r="E20" s="151">
        <f t="shared" si="0"/>
        <v>25.304750000000002</v>
      </c>
    </row>
    <row r="21" spans="1:5" x14ac:dyDescent="0.2">
      <c r="A21" s="54" t="s">
        <v>17</v>
      </c>
      <c r="B21" s="10">
        <f t="shared" si="1"/>
        <v>1321.5604499999999</v>
      </c>
      <c r="C21" s="10">
        <v>1302.03</v>
      </c>
      <c r="D21" s="6">
        <f t="shared" si="2"/>
        <v>33.039011250000001</v>
      </c>
      <c r="E21" s="150">
        <f t="shared" si="0"/>
        <v>32.550750000000001</v>
      </c>
    </row>
    <row r="22" spans="1:5" x14ac:dyDescent="0.2">
      <c r="A22" s="53" t="s">
        <v>18</v>
      </c>
      <c r="B22" s="8">
        <f t="shared" si="1"/>
        <v>1229.7638499999998</v>
      </c>
      <c r="C22" s="8">
        <v>1211.5899999999999</v>
      </c>
      <c r="D22" s="153">
        <f t="shared" si="2"/>
        <v>30.744096249999995</v>
      </c>
      <c r="E22" s="151">
        <f t="shared" si="0"/>
        <v>30.289749999999998</v>
      </c>
    </row>
    <row r="23" spans="1:5" x14ac:dyDescent="0.2">
      <c r="A23" s="54" t="s">
        <v>19</v>
      </c>
      <c r="B23" s="10">
        <f t="shared" si="1"/>
        <v>491.73704999999995</v>
      </c>
      <c r="C23" s="10">
        <v>484.47</v>
      </c>
      <c r="D23" s="6">
        <f t="shared" si="2"/>
        <v>12.29342625</v>
      </c>
      <c r="E23" s="150">
        <f t="shared" si="0"/>
        <v>12.111750000000001</v>
      </c>
    </row>
    <row r="24" spans="1:5" x14ac:dyDescent="0.2">
      <c r="A24" s="53" t="s">
        <v>20</v>
      </c>
      <c r="B24" s="8">
        <f t="shared" si="1"/>
        <v>1297.0278999999998</v>
      </c>
      <c r="C24" s="8">
        <v>1277.8599999999999</v>
      </c>
      <c r="D24" s="153">
        <f t="shared" si="2"/>
        <v>32.425697499999998</v>
      </c>
      <c r="E24" s="151">
        <f t="shared" si="0"/>
        <v>31.946499999999997</v>
      </c>
    </row>
    <row r="25" spans="1:5" x14ac:dyDescent="0.2">
      <c r="A25" s="54" t="s">
        <v>21</v>
      </c>
      <c r="B25" s="10">
        <f t="shared" si="1"/>
        <v>491.73704999999995</v>
      </c>
      <c r="C25" s="10">
        <v>484.47</v>
      </c>
      <c r="D25" s="6">
        <f t="shared" si="2"/>
        <v>12.29342625</v>
      </c>
      <c r="E25" s="150">
        <f t="shared" si="0"/>
        <v>12.111750000000001</v>
      </c>
    </row>
    <row r="26" spans="1:5" x14ac:dyDescent="0.2">
      <c r="A26" s="53" t="s">
        <v>22</v>
      </c>
      <c r="B26" s="8">
        <f t="shared" si="1"/>
        <v>1235.2651499999999</v>
      </c>
      <c r="C26" s="8">
        <v>1217.01</v>
      </c>
      <c r="D26" s="153">
        <f t="shared" si="2"/>
        <v>30.881628749999997</v>
      </c>
      <c r="E26" s="151">
        <f t="shared" si="0"/>
        <v>30.425249999999998</v>
      </c>
    </row>
    <row r="27" spans="1:5" x14ac:dyDescent="0.2">
      <c r="A27" s="54" t="s">
        <v>23</v>
      </c>
      <c r="B27" s="10">
        <f t="shared" si="1"/>
        <v>1020.7144499999999</v>
      </c>
      <c r="C27" s="10">
        <v>1005.63</v>
      </c>
      <c r="D27" s="6">
        <f t="shared" si="2"/>
        <v>25.517861249999999</v>
      </c>
      <c r="E27" s="150">
        <f t="shared" si="0"/>
        <v>25.140750000000001</v>
      </c>
    </row>
    <row r="28" spans="1:5" x14ac:dyDescent="0.2">
      <c r="A28" s="53" t="s">
        <v>24</v>
      </c>
      <c r="B28" s="8">
        <f t="shared" si="1"/>
        <v>1297.0278999999998</v>
      </c>
      <c r="C28" s="8">
        <v>1277.8599999999999</v>
      </c>
      <c r="D28" s="153">
        <f t="shared" si="2"/>
        <v>32.425697499999998</v>
      </c>
      <c r="E28" s="151">
        <f t="shared" si="0"/>
        <v>31.946499999999997</v>
      </c>
    </row>
    <row r="29" spans="1:5" x14ac:dyDescent="0.2">
      <c r="A29" s="54" t="s">
        <v>25</v>
      </c>
      <c r="B29" s="10">
        <f t="shared" si="1"/>
        <v>1078.742</v>
      </c>
      <c r="C29" s="10">
        <v>1062.8</v>
      </c>
      <c r="D29" s="6">
        <f t="shared" si="2"/>
        <v>26.96855</v>
      </c>
      <c r="E29" s="150">
        <f t="shared" si="0"/>
        <v>26.57</v>
      </c>
    </row>
    <row r="30" spans="1:5" x14ac:dyDescent="0.2">
      <c r="A30" s="53" t="s">
        <v>26</v>
      </c>
      <c r="B30" s="8">
        <f t="shared" si="1"/>
        <v>1235.2651499999999</v>
      </c>
      <c r="C30" s="8">
        <v>1217.01</v>
      </c>
      <c r="D30" s="153">
        <f t="shared" si="2"/>
        <v>30.881628749999997</v>
      </c>
      <c r="E30" s="151">
        <f t="shared" si="0"/>
        <v>30.425249999999998</v>
      </c>
    </row>
    <row r="31" spans="1:5" x14ac:dyDescent="0.2">
      <c r="A31" s="54" t="s">
        <v>27</v>
      </c>
      <c r="B31" s="10">
        <f t="shared" si="1"/>
        <v>491.73704999999995</v>
      </c>
      <c r="C31" s="10">
        <v>484.47</v>
      </c>
      <c r="D31" s="6">
        <f t="shared" si="2"/>
        <v>12.29342625</v>
      </c>
      <c r="E31" s="150">
        <f t="shared" si="0"/>
        <v>12.111750000000001</v>
      </c>
    </row>
    <row r="32" spans="1:5" x14ac:dyDescent="0.2">
      <c r="A32" s="53" t="s">
        <v>28</v>
      </c>
      <c r="B32" s="8">
        <f t="shared" si="1"/>
        <v>491.73704999999995</v>
      </c>
      <c r="C32" s="8">
        <v>484.47</v>
      </c>
      <c r="D32" s="153">
        <f t="shared" si="2"/>
        <v>12.29342625</v>
      </c>
      <c r="E32" s="151">
        <f t="shared" si="0"/>
        <v>12.111750000000001</v>
      </c>
    </row>
    <row r="33" spans="1:5" x14ac:dyDescent="0.2">
      <c r="A33" s="54" t="s">
        <v>29</v>
      </c>
      <c r="B33" s="10">
        <f t="shared" si="1"/>
        <v>491.73704999999995</v>
      </c>
      <c r="C33" s="10">
        <v>484.47</v>
      </c>
      <c r="D33" s="6">
        <f t="shared" si="2"/>
        <v>12.29342625</v>
      </c>
      <c r="E33" s="150">
        <f t="shared" si="0"/>
        <v>12.111750000000001</v>
      </c>
    </row>
    <row r="34" spans="1:5" x14ac:dyDescent="0.2">
      <c r="A34" s="53" t="s">
        <v>30</v>
      </c>
      <c r="B34" s="8">
        <f t="shared" si="1"/>
        <v>2067.4535000000001</v>
      </c>
      <c r="C34" s="8">
        <v>2036.9</v>
      </c>
      <c r="D34" s="153">
        <f t="shared" si="2"/>
        <v>51.6863375</v>
      </c>
      <c r="E34" s="151">
        <f t="shared" si="0"/>
        <v>50.922499999999999</v>
      </c>
    </row>
    <row r="35" spans="1:5" x14ac:dyDescent="0.2">
      <c r="A35" s="54" t="s">
        <v>31</v>
      </c>
      <c r="B35" s="10">
        <f t="shared" si="1"/>
        <v>1704.8244499999998</v>
      </c>
      <c r="C35" s="10">
        <v>1679.63</v>
      </c>
      <c r="D35" s="6">
        <f t="shared" si="2"/>
        <v>42.620611249999996</v>
      </c>
      <c r="E35" s="150">
        <f t="shared" si="0"/>
        <v>41.990750000000006</v>
      </c>
    </row>
    <row r="36" spans="1:5" x14ac:dyDescent="0.2">
      <c r="A36" s="53" t="s">
        <v>32</v>
      </c>
      <c r="B36" s="8">
        <f t="shared" si="1"/>
        <v>1887.05755</v>
      </c>
      <c r="C36" s="8">
        <v>1859.17</v>
      </c>
      <c r="D36" s="153">
        <f t="shared" si="2"/>
        <v>47.176438750000003</v>
      </c>
      <c r="E36" s="151">
        <f t="shared" si="0"/>
        <v>46.47925</v>
      </c>
    </row>
    <row r="37" spans="1:5" x14ac:dyDescent="0.2">
      <c r="A37" s="54" t="s">
        <v>33</v>
      </c>
      <c r="B37" s="10">
        <f t="shared" si="1"/>
        <v>1027.37285</v>
      </c>
      <c r="C37" s="10">
        <v>1012.19</v>
      </c>
      <c r="D37" s="6">
        <f t="shared" si="2"/>
        <v>25.68432125</v>
      </c>
      <c r="E37" s="150">
        <f t="shared" si="0"/>
        <v>25.304750000000002</v>
      </c>
    </row>
    <row r="38" spans="1:5" x14ac:dyDescent="0.2">
      <c r="A38" s="53" t="s">
        <v>34</v>
      </c>
      <c r="B38" s="8">
        <f t="shared" si="1"/>
        <v>1267.8161999999998</v>
      </c>
      <c r="C38" s="8">
        <v>1249.08</v>
      </c>
      <c r="D38" s="153">
        <f t="shared" si="2"/>
        <v>31.695404999999994</v>
      </c>
      <c r="E38" s="151">
        <f t="shared" si="0"/>
        <v>31.226999999999997</v>
      </c>
    </row>
    <row r="39" spans="1:5" x14ac:dyDescent="0.2">
      <c r="A39" s="54" t="s">
        <v>35</v>
      </c>
      <c r="B39" s="10">
        <f t="shared" si="1"/>
        <v>1459.2857999999999</v>
      </c>
      <c r="C39" s="10">
        <v>1437.72</v>
      </c>
      <c r="D39" s="6">
        <f t="shared" si="2"/>
        <v>36.482144999999996</v>
      </c>
      <c r="E39" s="150">
        <f t="shared" si="0"/>
        <v>35.942999999999998</v>
      </c>
    </row>
    <row r="40" spans="1:5" x14ac:dyDescent="0.2">
      <c r="A40" s="53" t="s">
        <v>36</v>
      </c>
      <c r="B40" s="8">
        <f t="shared" si="1"/>
        <v>1887.05755</v>
      </c>
      <c r="C40" s="8">
        <v>1859.17</v>
      </c>
      <c r="D40" s="153">
        <f t="shared" si="2"/>
        <v>47.176438750000003</v>
      </c>
      <c r="E40" s="151">
        <f t="shared" si="0"/>
        <v>46.47925</v>
      </c>
    </row>
    <row r="41" spans="1:5" x14ac:dyDescent="0.2">
      <c r="A41" s="54" t="s">
        <v>37</v>
      </c>
      <c r="B41" s="10">
        <f t="shared" si="1"/>
        <v>1267.8161999999998</v>
      </c>
      <c r="C41" s="10">
        <v>1249.08</v>
      </c>
      <c r="D41" s="6">
        <f t="shared" si="2"/>
        <v>31.695404999999994</v>
      </c>
      <c r="E41" s="150">
        <f t="shared" si="0"/>
        <v>31.226999999999997</v>
      </c>
    </row>
    <row r="42" spans="1:5" x14ac:dyDescent="0.2">
      <c r="A42" s="53" t="s">
        <v>38</v>
      </c>
      <c r="B42" s="8">
        <f t="shared" si="1"/>
        <v>2678.6357499999999</v>
      </c>
      <c r="C42" s="8">
        <v>2639.05</v>
      </c>
      <c r="D42" s="153">
        <f t="shared" si="2"/>
        <v>66.965893749999992</v>
      </c>
      <c r="E42" s="151">
        <f t="shared" si="0"/>
        <v>65.976250000000007</v>
      </c>
    </row>
    <row r="43" spans="1:5" x14ac:dyDescent="0.2">
      <c r="A43" s="54" t="s">
        <v>39</v>
      </c>
      <c r="B43" s="10">
        <f t="shared" si="1"/>
        <v>1222.6283999999998</v>
      </c>
      <c r="C43" s="10">
        <v>1204.56</v>
      </c>
      <c r="D43" s="6">
        <f t="shared" si="2"/>
        <v>30.565709999999996</v>
      </c>
      <c r="E43" s="150">
        <f t="shared" si="0"/>
        <v>30.113999999999997</v>
      </c>
    </row>
    <row r="44" spans="1:5" x14ac:dyDescent="0.2">
      <c r="A44" s="53" t="s">
        <v>40</v>
      </c>
      <c r="B44" s="8">
        <f t="shared" si="1"/>
        <v>1168.9856499999999</v>
      </c>
      <c r="C44" s="8">
        <v>1151.71</v>
      </c>
      <c r="D44" s="153">
        <f t="shared" si="2"/>
        <v>29.224641249999998</v>
      </c>
      <c r="E44" s="151">
        <f t="shared" si="0"/>
        <v>28.792750000000002</v>
      </c>
    </row>
    <row r="45" spans="1:5" x14ac:dyDescent="0.2">
      <c r="A45" s="54" t="s">
        <v>41</v>
      </c>
      <c r="B45" s="10">
        <f t="shared" si="1"/>
        <v>1222.6283999999998</v>
      </c>
      <c r="C45" s="10">
        <v>1204.56</v>
      </c>
      <c r="D45" s="6">
        <f t="shared" si="2"/>
        <v>30.565709999999996</v>
      </c>
      <c r="E45" s="150">
        <f t="shared" si="0"/>
        <v>30.113999999999997</v>
      </c>
    </row>
    <row r="46" spans="1:5" x14ac:dyDescent="0.2">
      <c r="A46" s="53" t="s">
        <v>42</v>
      </c>
      <c r="B46" s="8">
        <f t="shared" si="1"/>
        <v>1168.9856499999999</v>
      </c>
      <c r="C46" s="8">
        <v>1151.71</v>
      </c>
      <c r="D46" s="153">
        <f t="shared" si="2"/>
        <v>29.224641249999998</v>
      </c>
      <c r="E46" s="151">
        <f t="shared" si="0"/>
        <v>28.792750000000002</v>
      </c>
    </row>
    <row r="47" spans="1:5" x14ac:dyDescent="0.2">
      <c r="A47" s="54" t="s">
        <v>43</v>
      </c>
      <c r="B47" s="10">
        <f t="shared" si="1"/>
        <v>1278.2097999999999</v>
      </c>
      <c r="C47" s="10">
        <v>1259.32</v>
      </c>
      <c r="D47" s="6">
        <f t="shared" si="2"/>
        <v>31.955244999999998</v>
      </c>
      <c r="E47" s="150">
        <f t="shared" si="0"/>
        <v>31.482999999999997</v>
      </c>
    </row>
    <row r="48" spans="1:5" x14ac:dyDescent="0.2">
      <c r="A48" s="53" t="s">
        <v>44</v>
      </c>
      <c r="B48" s="8">
        <f t="shared" si="1"/>
        <v>1279.0319500000001</v>
      </c>
      <c r="C48" s="8">
        <v>1260.1300000000001</v>
      </c>
      <c r="D48" s="153">
        <f t="shared" si="2"/>
        <v>31.975798750000003</v>
      </c>
      <c r="E48" s="151">
        <f t="shared" si="0"/>
        <v>31.503250000000001</v>
      </c>
    </row>
    <row r="49" spans="1:5" x14ac:dyDescent="0.2">
      <c r="A49" s="54" t="s">
        <v>45</v>
      </c>
      <c r="B49" s="10">
        <f t="shared" si="1"/>
        <v>1790.0539999999996</v>
      </c>
      <c r="C49" s="10">
        <v>1763.6</v>
      </c>
      <c r="D49" s="6">
        <f t="shared" si="2"/>
        <v>44.751349999999988</v>
      </c>
      <c r="E49" s="150">
        <f t="shared" si="0"/>
        <v>44.089999999999996</v>
      </c>
    </row>
    <row r="50" spans="1:5" x14ac:dyDescent="0.2">
      <c r="A50" s="53" t="s">
        <v>46</v>
      </c>
      <c r="B50" s="8">
        <f t="shared" si="1"/>
        <v>1613.2511499999998</v>
      </c>
      <c r="C50" s="8">
        <v>1589.41</v>
      </c>
      <c r="D50" s="153">
        <f t="shared" si="2"/>
        <v>40.331278749999996</v>
      </c>
      <c r="E50" s="151">
        <f t="shared" si="0"/>
        <v>39.735250000000001</v>
      </c>
    </row>
    <row r="51" spans="1:5" x14ac:dyDescent="0.2">
      <c r="A51" s="54" t="s">
        <v>47</v>
      </c>
      <c r="B51" s="10">
        <f t="shared" si="1"/>
        <v>1887.05755</v>
      </c>
      <c r="C51" s="10">
        <v>1859.17</v>
      </c>
      <c r="D51" s="6">
        <f t="shared" si="2"/>
        <v>47.176438750000003</v>
      </c>
      <c r="E51" s="150">
        <f t="shared" si="0"/>
        <v>46.47925</v>
      </c>
    </row>
    <row r="52" spans="1:5" x14ac:dyDescent="0.2">
      <c r="A52" s="53" t="s">
        <v>48</v>
      </c>
      <c r="B52" s="8">
        <f t="shared" si="1"/>
        <v>1233.1438000000001</v>
      </c>
      <c r="C52" s="8">
        <v>1214.92</v>
      </c>
      <c r="D52" s="153">
        <f t="shared" si="2"/>
        <v>30.828595</v>
      </c>
      <c r="E52" s="151">
        <f t="shared" si="0"/>
        <v>30.373000000000001</v>
      </c>
    </row>
    <row r="53" spans="1:5" x14ac:dyDescent="0.2">
      <c r="A53" s="54" t="s">
        <v>49</v>
      </c>
      <c r="B53" s="10">
        <f t="shared" si="1"/>
        <v>1279.2755499999998</v>
      </c>
      <c r="C53" s="10">
        <v>1260.3699999999999</v>
      </c>
      <c r="D53" s="6">
        <f t="shared" si="2"/>
        <v>31.981888749999996</v>
      </c>
      <c r="E53" s="150">
        <f t="shared" si="0"/>
        <v>31.509249999999998</v>
      </c>
    </row>
    <row r="54" spans="1:5" x14ac:dyDescent="0.2">
      <c r="A54" s="53" t="s">
        <v>50</v>
      </c>
      <c r="B54" s="8">
        <f t="shared" si="1"/>
        <v>1279.0319500000001</v>
      </c>
      <c r="C54" s="8">
        <v>1260.1300000000001</v>
      </c>
      <c r="D54" s="153">
        <f t="shared" si="2"/>
        <v>31.975798750000003</v>
      </c>
      <c r="E54" s="151">
        <f t="shared" si="0"/>
        <v>31.503250000000001</v>
      </c>
    </row>
    <row r="55" spans="1:5" x14ac:dyDescent="0.2">
      <c r="A55" s="54" t="s">
        <v>51</v>
      </c>
      <c r="B55" s="10">
        <f t="shared" si="1"/>
        <v>1279.0319500000001</v>
      </c>
      <c r="C55" s="10">
        <v>1260.1300000000001</v>
      </c>
      <c r="D55" s="6">
        <f t="shared" si="2"/>
        <v>31.975798750000003</v>
      </c>
      <c r="E55" s="150">
        <f t="shared" si="0"/>
        <v>31.503250000000001</v>
      </c>
    </row>
    <row r="56" spans="1:5" x14ac:dyDescent="0.2">
      <c r="A56" s="53" t="s">
        <v>52</v>
      </c>
      <c r="B56" s="8">
        <f t="shared" si="1"/>
        <v>1267.8161999999998</v>
      </c>
      <c r="C56" s="8">
        <v>1249.08</v>
      </c>
      <c r="D56" s="153">
        <f t="shared" si="2"/>
        <v>31.695404999999994</v>
      </c>
      <c r="E56" s="151">
        <f t="shared" si="0"/>
        <v>31.226999999999997</v>
      </c>
    </row>
    <row r="57" spans="1:5" x14ac:dyDescent="0.2">
      <c r="A57" s="54" t="s">
        <v>53</v>
      </c>
      <c r="B57" s="10">
        <f t="shared" si="1"/>
        <v>1020.7144499999999</v>
      </c>
      <c r="C57" s="10">
        <v>1005.63</v>
      </c>
      <c r="D57" s="6">
        <f t="shared" si="2"/>
        <v>25.517861249999999</v>
      </c>
      <c r="E57" s="150">
        <f t="shared" si="0"/>
        <v>25.140750000000001</v>
      </c>
    </row>
    <row r="58" spans="1:5" x14ac:dyDescent="0.2">
      <c r="A58" s="53" t="s">
        <v>54</v>
      </c>
      <c r="B58" s="8">
        <f t="shared" si="1"/>
        <v>1044.4755999999998</v>
      </c>
      <c r="C58" s="8">
        <v>1029.04</v>
      </c>
      <c r="D58" s="153">
        <f t="shared" si="2"/>
        <v>26.111889999999995</v>
      </c>
      <c r="E58" s="151">
        <f t="shared" si="0"/>
        <v>25.725999999999999</v>
      </c>
    </row>
    <row r="59" spans="1:5" x14ac:dyDescent="0.2">
      <c r="A59" s="54" t="s">
        <v>55</v>
      </c>
      <c r="B59" s="10">
        <f t="shared" si="1"/>
        <v>1704.8244499999998</v>
      </c>
      <c r="C59" s="10">
        <v>1679.63</v>
      </c>
      <c r="D59" s="6">
        <f t="shared" si="2"/>
        <v>42.620611249999996</v>
      </c>
      <c r="E59" s="150">
        <f t="shared" si="0"/>
        <v>41.990750000000006</v>
      </c>
    </row>
    <row r="60" spans="1:5" x14ac:dyDescent="0.2">
      <c r="A60" s="53" t="s">
        <v>56</v>
      </c>
      <c r="B60" s="8">
        <f t="shared" si="1"/>
        <v>1508.3102999999999</v>
      </c>
      <c r="C60" s="8">
        <v>1486.02</v>
      </c>
      <c r="D60" s="153">
        <f t="shared" si="2"/>
        <v>37.7077575</v>
      </c>
      <c r="E60" s="151">
        <f t="shared" si="0"/>
        <v>37.150500000000001</v>
      </c>
    </row>
    <row r="61" spans="1:5" x14ac:dyDescent="0.2">
      <c r="A61" s="54" t="s">
        <v>57</v>
      </c>
      <c r="B61" s="10">
        <f t="shared" si="1"/>
        <v>1020.7144499999999</v>
      </c>
      <c r="C61" s="10">
        <v>1005.63</v>
      </c>
      <c r="D61" s="6">
        <f t="shared" si="2"/>
        <v>25.517861249999999</v>
      </c>
      <c r="E61" s="150">
        <f t="shared" si="0"/>
        <v>25.140750000000001</v>
      </c>
    </row>
    <row r="62" spans="1:5" x14ac:dyDescent="0.2">
      <c r="A62" s="53" t="s">
        <v>58</v>
      </c>
      <c r="B62" s="8">
        <f t="shared" si="1"/>
        <v>1020.7144499999999</v>
      </c>
      <c r="C62" s="8">
        <v>1005.63</v>
      </c>
      <c r="D62" s="153">
        <f t="shared" si="2"/>
        <v>25.517861249999999</v>
      </c>
      <c r="E62" s="151">
        <f t="shared" si="0"/>
        <v>25.140750000000001</v>
      </c>
    </row>
    <row r="63" spans="1:5" x14ac:dyDescent="0.2">
      <c r="A63" s="54" t="s">
        <v>59</v>
      </c>
      <c r="B63" s="10">
        <f t="shared" si="1"/>
        <v>2643.1208999999999</v>
      </c>
      <c r="C63" s="10">
        <v>2604.06</v>
      </c>
      <c r="D63" s="6">
        <f t="shared" si="2"/>
        <v>66.078022500000003</v>
      </c>
      <c r="E63" s="150">
        <f t="shared" si="0"/>
        <v>65.101500000000001</v>
      </c>
    </row>
    <row r="64" spans="1:5" x14ac:dyDescent="0.2">
      <c r="A64" s="53" t="s">
        <v>60</v>
      </c>
      <c r="B64" s="8">
        <f t="shared" si="1"/>
        <v>2715.1148499999995</v>
      </c>
      <c r="C64" s="8">
        <v>2674.99</v>
      </c>
      <c r="D64" s="153">
        <f t="shared" si="2"/>
        <v>67.877871249999984</v>
      </c>
      <c r="E64" s="151">
        <f t="shared" si="0"/>
        <v>66.874749999999992</v>
      </c>
    </row>
    <row r="65" spans="1:6" x14ac:dyDescent="0.2">
      <c r="A65" s="54" t="s">
        <v>61</v>
      </c>
      <c r="B65" s="10">
        <f t="shared" si="1"/>
        <v>2678.6357499999999</v>
      </c>
      <c r="C65" s="10">
        <v>2639.05</v>
      </c>
      <c r="D65" s="6">
        <f t="shared" si="2"/>
        <v>66.965893749999992</v>
      </c>
      <c r="E65" s="150">
        <f t="shared" si="0"/>
        <v>65.976250000000007</v>
      </c>
      <c r="F65" s="160"/>
    </row>
    <row r="66" spans="1:6" x14ac:dyDescent="0.2">
      <c r="A66" s="53" t="s">
        <v>62</v>
      </c>
      <c r="B66" s="8">
        <f t="shared" si="1"/>
        <v>1001.2061499999999</v>
      </c>
      <c r="C66" s="8">
        <v>986.41</v>
      </c>
      <c r="D66" s="153">
        <f t="shared" si="2"/>
        <v>25.030153749999997</v>
      </c>
      <c r="E66" s="151">
        <f t="shared" si="0"/>
        <v>24.660249999999998</v>
      </c>
    </row>
    <row r="67" spans="1:6" x14ac:dyDescent="0.2">
      <c r="A67" s="54" t="s">
        <v>63</v>
      </c>
      <c r="B67" s="10">
        <f t="shared" si="1"/>
        <v>966.04654999999991</v>
      </c>
      <c r="C67" s="10">
        <v>951.77</v>
      </c>
      <c r="D67" s="6">
        <f t="shared" si="2"/>
        <v>24.151163749999998</v>
      </c>
      <c r="E67" s="150">
        <f t="shared" si="0"/>
        <v>23.794249999999998</v>
      </c>
    </row>
    <row r="68" spans="1:6" x14ac:dyDescent="0.2">
      <c r="A68" s="53" t="s">
        <v>64</v>
      </c>
      <c r="B68" s="8">
        <f t="shared" si="1"/>
        <v>1392.3871499999998</v>
      </c>
      <c r="C68" s="8">
        <v>1371.81</v>
      </c>
      <c r="D68" s="153">
        <f t="shared" si="2"/>
        <v>34.809678749999996</v>
      </c>
      <c r="E68" s="151">
        <f t="shared" si="0"/>
        <v>34.295249999999996</v>
      </c>
    </row>
    <row r="69" spans="1:6" x14ac:dyDescent="0.2">
      <c r="A69" s="54" t="s">
        <v>65</v>
      </c>
      <c r="B69" s="10">
        <f t="shared" si="1"/>
        <v>1887.05755</v>
      </c>
      <c r="C69" s="10">
        <v>1859.17</v>
      </c>
      <c r="D69" s="6">
        <f t="shared" si="2"/>
        <v>47.176438750000003</v>
      </c>
      <c r="E69" s="150">
        <f t="shared" si="0"/>
        <v>46.47925</v>
      </c>
    </row>
    <row r="70" spans="1:6" x14ac:dyDescent="0.2">
      <c r="A70" s="53" t="s">
        <v>66</v>
      </c>
      <c r="B70" s="8">
        <f t="shared" si="1"/>
        <v>869.8549999999999</v>
      </c>
      <c r="C70" s="8">
        <v>857</v>
      </c>
      <c r="D70" s="153">
        <f t="shared" si="2"/>
        <v>21.746374999999997</v>
      </c>
      <c r="E70" s="151">
        <f t="shared" si="0"/>
        <v>21.425000000000001</v>
      </c>
    </row>
    <row r="71" spans="1:6" x14ac:dyDescent="0.2">
      <c r="A71" s="54" t="s">
        <v>67</v>
      </c>
      <c r="B71" s="10">
        <f t="shared" si="1"/>
        <v>1267.8161999999998</v>
      </c>
      <c r="C71" s="10">
        <v>1249.08</v>
      </c>
      <c r="D71" s="6">
        <f t="shared" si="2"/>
        <v>31.695404999999994</v>
      </c>
      <c r="E71" s="150">
        <f t="shared" ref="E71:E108" si="3">C71/40</f>
        <v>31.226999999999997</v>
      </c>
    </row>
    <row r="72" spans="1:6" x14ac:dyDescent="0.2">
      <c r="A72" s="53" t="s">
        <v>68</v>
      </c>
      <c r="B72" s="8">
        <f t="shared" ref="B72:B108" si="4">C72*1.015</f>
        <v>1267.8161999999998</v>
      </c>
      <c r="C72" s="8">
        <v>1249.08</v>
      </c>
      <c r="D72" s="153">
        <f t="shared" ref="D72:D108" si="5">B72/40</f>
        <v>31.695404999999994</v>
      </c>
      <c r="E72" s="151">
        <f t="shared" si="3"/>
        <v>31.226999999999997</v>
      </c>
    </row>
    <row r="73" spans="1:6" x14ac:dyDescent="0.2">
      <c r="A73" s="54" t="s">
        <v>69</v>
      </c>
      <c r="B73" s="10">
        <f t="shared" si="4"/>
        <v>1001.2061499999999</v>
      </c>
      <c r="C73" s="10">
        <v>986.41</v>
      </c>
      <c r="D73" s="6">
        <f t="shared" si="5"/>
        <v>25.030153749999997</v>
      </c>
      <c r="E73" s="150">
        <f t="shared" si="3"/>
        <v>24.660249999999998</v>
      </c>
    </row>
    <row r="74" spans="1:6" x14ac:dyDescent="0.2">
      <c r="A74" s="53" t="s">
        <v>70</v>
      </c>
      <c r="B74" s="8">
        <f t="shared" si="4"/>
        <v>966.04654999999991</v>
      </c>
      <c r="C74" s="8">
        <v>951.77</v>
      </c>
      <c r="D74" s="153">
        <f t="shared" si="5"/>
        <v>24.151163749999998</v>
      </c>
      <c r="E74" s="151">
        <f t="shared" si="3"/>
        <v>23.794249999999998</v>
      </c>
    </row>
    <row r="75" spans="1:6" x14ac:dyDescent="0.2">
      <c r="A75" s="54" t="s">
        <v>71</v>
      </c>
      <c r="B75" s="10">
        <f t="shared" si="4"/>
        <v>998.16114999999991</v>
      </c>
      <c r="C75" s="10">
        <v>983.41</v>
      </c>
      <c r="D75" s="6">
        <f t="shared" si="5"/>
        <v>24.954028749999999</v>
      </c>
      <c r="E75" s="150">
        <f t="shared" si="3"/>
        <v>24.585249999999998</v>
      </c>
    </row>
    <row r="76" spans="1:6" x14ac:dyDescent="0.2">
      <c r="A76" s="53" t="s">
        <v>72</v>
      </c>
      <c r="B76" s="8">
        <f t="shared" si="4"/>
        <v>1178.14095</v>
      </c>
      <c r="C76" s="8">
        <v>1160.73</v>
      </c>
      <c r="D76" s="153">
        <f t="shared" si="5"/>
        <v>29.453523749999999</v>
      </c>
      <c r="E76" s="151">
        <f t="shared" si="3"/>
        <v>29.018250000000002</v>
      </c>
    </row>
    <row r="77" spans="1:6" x14ac:dyDescent="0.2">
      <c r="A77" s="54" t="s">
        <v>73</v>
      </c>
      <c r="B77" s="10">
        <f t="shared" si="4"/>
        <v>1046.8507</v>
      </c>
      <c r="C77" s="10">
        <v>1031.3800000000001</v>
      </c>
      <c r="D77" s="6">
        <f t="shared" si="5"/>
        <v>26.171267499999999</v>
      </c>
      <c r="E77" s="150">
        <f t="shared" si="3"/>
        <v>25.784500000000001</v>
      </c>
    </row>
    <row r="78" spans="1:6" x14ac:dyDescent="0.2">
      <c r="A78" s="53" t="s">
        <v>74</v>
      </c>
      <c r="B78" s="8">
        <f t="shared" si="4"/>
        <v>1178.14095</v>
      </c>
      <c r="C78" s="8">
        <v>1160.73</v>
      </c>
      <c r="D78" s="153">
        <f t="shared" si="5"/>
        <v>29.453523749999999</v>
      </c>
      <c r="E78" s="151">
        <f t="shared" si="3"/>
        <v>29.018250000000002</v>
      </c>
    </row>
    <row r="79" spans="1:6" x14ac:dyDescent="0.2">
      <c r="A79" s="54" t="s">
        <v>75</v>
      </c>
      <c r="B79" s="10">
        <f t="shared" si="4"/>
        <v>1102.46255</v>
      </c>
      <c r="C79" s="10">
        <v>1086.17</v>
      </c>
      <c r="D79" s="6">
        <f t="shared" si="5"/>
        <v>27.561563749999998</v>
      </c>
      <c r="E79" s="150">
        <f t="shared" si="3"/>
        <v>27.154250000000001</v>
      </c>
    </row>
    <row r="80" spans="1:6" x14ac:dyDescent="0.2">
      <c r="A80" s="53" t="s">
        <v>76</v>
      </c>
      <c r="B80" s="8">
        <f t="shared" si="4"/>
        <v>2067.4535000000001</v>
      </c>
      <c r="C80" s="8">
        <v>2036.9</v>
      </c>
      <c r="D80" s="153">
        <f t="shared" si="5"/>
        <v>51.6863375</v>
      </c>
      <c r="E80" s="151">
        <f t="shared" si="3"/>
        <v>50.922499999999999</v>
      </c>
    </row>
    <row r="81" spans="1:5" x14ac:dyDescent="0.2">
      <c r="A81" s="54" t="s">
        <v>77</v>
      </c>
      <c r="B81" s="10">
        <f t="shared" si="4"/>
        <v>1267.8161999999998</v>
      </c>
      <c r="C81" s="10">
        <v>1249.08</v>
      </c>
      <c r="D81" s="6">
        <f t="shared" si="5"/>
        <v>31.695404999999994</v>
      </c>
      <c r="E81" s="150">
        <f t="shared" si="3"/>
        <v>31.226999999999997</v>
      </c>
    </row>
    <row r="82" spans="1:5" x14ac:dyDescent="0.2">
      <c r="A82" s="53" t="s">
        <v>78</v>
      </c>
      <c r="B82" s="8">
        <f t="shared" si="4"/>
        <v>1047.8250999999998</v>
      </c>
      <c r="C82" s="8">
        <v>1032.3399999999999</v>
      </c>
      <c r="D82" s="153">
        <f t="shared" si="5"/>
        <v>26.195627499999993</v>
      </c>
      <c r="E82" s="151">
        <f t="shared" si="3"/>
        <v>25.808499999999999</v>
      </c>
    </row>
    <row r="83" spans="1:5" x14ac:dyDescent="0.2">
      <c r="A83" s="54" t="s">
        <v>79</v>
      </c>
      <c r="B83" s="10">
        <f t="shared" si="4"/>
        <v>1102.46255</v>
      </c>
      <c r="C83" s="10">
        <v>1086.17</v>
      </c>
      <c r="D83" s="6">
        <f t="shared" si="5"/>
        <v>27.561563749999998</v>
      </c>
      <c r="E83" s="150">
        <f t="shared" si="3"/>
        <v>27.154250000000001</v>
      </c>
    </row>
    <row r="84" spans="1:5" x14ac:dyDescent="0.2">
      <c r="A84" s="53" t="s">
        <v>80</v>
      </c>
      <c r="B84" s="8">
        <f t="shared" si="4"/>
        <v>1102.46255</v>
      </c>
      <c r="C84" s="8">
        <v>1086.17</v>
      </c>
      <c r="D84" s="153">
        <f t="shared" si="5"/>
        <v>27.561563749999998</v>
      </c>
      <c r="E84" s="151">
        <f t="shared" si="3"/>
        <v>27.154250000000001</v>
      </c>
    </row>
    <row r="85" spans="1:5" x14ac:dyDescent="0.2">
      <c r="A85" s="54" t="s">
        <v>81</v>
      </c>
      <c r="B85" s="10">
        <f t="shared" si="4"/>
        <v>1229.7638499999998</v>
      </c>
      <c r="C85" s="10">
        <v>1211.5899999999999</v>
      </c>
      <c r="D85" s="6">
        <f t="shared" si="5"/>
        <v>30.744096249999995</v>
      </c>
      <c r="E85" s="150">
        <f t="shared" si="3"/>
        <v>30.289749999999998</v>
      </c>
    </row>
    <row r="86" spans="1:5" x14ac:dyDescent="0.2">
      <c r="A86" s="53" t="s">
        <v>83</v>
      </c>
      <c r="B86" s="8">
        <f t="shared" si="4"/>
        <v>1027.37285</v>
      </c>
      <c r="C86" s="8">
        <v>1012.19</v>
      </c>
      <c r="D86" s="153">
        <f t="shared" si="5"/>
        <v>25.68432125</v>
      </c>
      <c r="E86" s="151">
        <f t="shared" si="3"/>
        <v>25.304750000000002</v>
      </c>
    </row>
    <row r="87" spans="1:5" x14ac:dyDescent="0.2">
      <c r="A87" s="54" t="s">
        <v>84</v>
      </c>
      <c r="B87" s="10">
        <f t="shared" si="4"/>
        <v>1267.8161999999998</v>
      </c>
      <c r="C87" s="10">
        <v>1249.08</v>
      </c>
      <c r="D87" s="6">
        <f t="shared" si="5"/>
        <v>31.695404999999994</v>
      </c>
      <c r="E87" s="150">
        <f t="shared" si="3"/>
        <v>31.226999999999997</v>
      </c>
    </row>
    <row r="88" spans="1:5" x14ac:dyDescent="0.2">
      <c r="A88" s="53" t="s">
        <v>85</v>
      </c>
      <c r="B88" s="8">
        <f t="shared" si="4"/>
        <v>1436.4888999999998</v>
      </c>
      <c r="C88" s="8">
        <v>1415.26</v>
      </c>
      <c r="D88" s="153">
        <f t="shared" si="5"/>
        <v>35.912222499999999</v>
      </c>
      <c r="E88" s="151">
        <f t="shared" si="3"/>
        <v>35.381500000000003</v>
      </c>
    </row>
    <row r="89" spans="1:5" x14ac:dyDescent="0.2">
      <c r="A89" s="54" t="s">
        <v>86</v>
      </c>
      <c r="B89" s="10">
        <f t="shared" si="4"/>
        <v>1027.37285</v>
      </c>
      <c r="C89" s="10">
        <v>1012.19</v>
      </c>
      <c r="D89" s="6">
        <f t="shared" si="5"/>
        <v>25.68432125</v>
      </c>
      <c r="E89" s="150">
        <f t="shared" si="3"/>
        <v>25.304750000000002</v>
      </c>
    </row>
    <row r="90" spans="1:5" x14ac:dyDescent="0.2">
      <c r="A90" s="53" t="s">
        <v>87</v>
      </c>
      <c r="B90" s="8">
        <f t="shared" si="4"/>
        <v>1027.37285</v>
      </c>
      <c r="C90" s="8">
        <v>1012.19</v>
      </c>
      <c r="D90" s="153">
        <f t="shared" si="5"/>
        <v>25.68432125</v>
      </c>
      <c r="E90" s="151">
        <f t="shared" si="3"/>
        <v>25.304750000000002</v>
      </c>
    </row>
    <row r="91" spans="1:5" x14ac:dyDescent="0.2">
      <c r="A91" s="54" t="s">
        <v>88</v>
      </c>
      <c r="B91" s="10">
        <f t="shared" si="4"/>
        <v>1267.8161999999998</v>
      </c>
      <c r="C91" s="10">
        <v>1249.08</v>
      </c>
      <c r="D91" s="6">
        <f t="shared" si="5"/>
        <v>31.695404999999994</v>
      </c>
      <c r="E91" s="150">
        <f t="shared" si="3"/>
        <v>31.226999999999997</v>
      </c>
    </row>
    <row r="92" spans="1:5" x14ac:dyDescent="0.2">
      <c r="A92" s="53" t="s">
        <v>89</v>
      </c>
      <c r="B92" s="8">
        <f t="shared" si="4"/>
        <v>1207.9007499999998</v>
      </c>
      <c r="C92" s="8">
        <v>1190.05</v>
      </c>
      <c r="D92" s="153">
        <f t="shared" si="5"/>
        <v>30.197518749999993</v>
      </c>
      <c r="E92" s="151">
        <f t="shared" si="3"/>
        <v>29.751249999999999</v>
      </c>
    </row>
    <row r="93" spans="1:5" x14ac:dyDescent="0.2">
      <c r="A93" s="54" t="s">
        <v>90</v>
      </c>
      <c r="B93" s="10">
        <f t="shared" si="4"/>
        <v>916.76829999999995</v>
      </c>
      <c r="C93" s="10">
        <v>903.22</v>
      </c>
      <c r="D93" s="6">
        <f t="shared" si="5"/>
        <v>22.919207499999999</v>
      </c>
      <c r="E93" s="150">
        <f t="shared" si="3"/>
        <v>22.580500000000001</v>
      </c>
    </row>
    <row r="94" spans="1:5" x14ac:dyDescent="0.2">
      <c r="A94" s="53" t="s">
        <v>91</v>
      </c>
      <c r="B94" s="8">
        <f t="shared" si="4"/>
        <v>1102.46255</v>
      </c>
      <c r="C94" s="8">
        <v>1086.17</v>
      </c>
      <c r="D94" s="153">
        <f t="shared" si="5"/>
        <v>27.561563749999998</v>
      </c>
      <c r="E94" s="151">
        <f t="shared" si="3"/>
        <v>27.154250000000001</v>
      </c>
    </row>
    <row r="95" spans="1:5" x14ac:dyDescent="0.2">
      <c r="A95" s="54" t="s">
        <v>92</v>
      </c>
      <c r="B95" s="10">
        <f t="shared" si="4"/>
        <v>1173.6850999999997</v>
      </c>
      <c r="C95" s="10">
        <v>1156.3399999999999</v>
      </c>
      <c r="D95" s="6">
        <f t="shared" si="5"/>
        <v>29.342127499999993</v>
      </c>
      <c r="E95" s="150">
        <f t="shared" si="3"/>
        <v>28.908499999999997</v>
      </c>
    </row>
    <row r="96" spans="1:5" x14ac:dyDescent="0.2">
      <c r="A96" s="53" t="s">
        <v>93</v>
      </c>
      <c r="B96" s="8">
        <f t="shared" si="4"/>
        <v>1088.2424000000001</v>
      </c>
      <c r="C96" s="8">
        <v>1072.1600000000001</v>
      </c>
      <c r="D96" s="153">
        <f t="shared" si="5"/>
        <v>27.206060000000001</v>
      </c>
      <c r="E96" s="151">
        <f t="shared" si="3"/>
        <v>26.804000000000002</v>
      </c>
    </row>
    <row r="97" spans="1:5" x14ac:dyDescent="0.2">
      <c r="A97" s="54" t="s">
        <v>94</v>
      </c>
      <c r="B97" s="10">
        <f t="shared" si="4"/>
        <v>1173.6850999999997</v>
      </c>
      <c r="C97" s="10">
        <v>1156.3399999999999</v>
      </c>
      <c r="D97" s="6">
        <f t="shared" si="5"/>
        <v>29.342127499999993</v>
      </c>
      <c r="E97" s="150">
        <f t="shared" si="3"/>
        <v>28.908499999999997</v>
      </c>
    </row>
    <row r="98" spans="1:5" x14ac:dyDescent="0.2">
      <c r="A98" s="53" t="s">
        <v>95</v>
      </c>
      <c r="B98" s="8">
        <f t="shared" si="4"/>
        <v>1077.7269999999999</v>
      </c>
      <c r="C98" s="8">
        <v>1061.8</v>
      </c>
      <c r="D98" s="153">
        <f t="shared" si="5"/>
        <v>26.943174999999997</v>
      </c>
      <c r="E98" s="151">
        <f t="shared" si="3"/>
        <v>26.544999999999998</v>
      </c>
    </row>
    <row r="99" spans="1:5" x14ac:dyDescent="0.2">
      <c r="A99" s="54" t="s">
        <v>96</v>
      </c>
      <c r="B99" s="10">
        <f t="shared" si="4"/>
        <v>1026.6724999999999</v>
      </c>
      <c r="C99" s="10">
        <v>1011.5</v>
      </c>
      <c r="D99" s="6">
        <f t="shared" si="5"/>
        <v>25.666812499999999</v>
      </c>
      <c r="E99" s="150">
        <f t="shared" si="3"/>
        <v>25.287500000000001</v>
      </c>
    </row>
    <row r="100" spans="1:5" x14ac:dyDescent="0.2">
      <c r="A100" s="53" t="s">
        <v>97</v>
      </c>
      <c r="B100" s="8">
        <f t="shared" si="4"/>
        <v>1077.7269999999999</v>
      </c>
      <c r="C100" s="8">
        <v>1061.8</v>
      </c>
      <c r="D100" s="153">
        <f t="shared" si="5"/>
        <v>26.943174999999997</v>
      </c>
      <c r="E100" s="151">
        <f t="shared" si="3"/>
        <v>26.544999999999998</v>
      </c>
    </row>
    <row r="101" spans="1:5" x14ac:dyDescent="0.2">
      <c r="A101" s="54" t="s">
        <v>98</v>
      </c>
      <c r="B101" s="10">
        <f t="shared" si="4"/>
        <v>1026.6724999999999</v>
      </c>
      <c r="C101" s="10">
        <v>1011.5</v>
      </c>
      <c r="D101" s="6">
        <f t="shared" si="5"/>
        <v>25.666812499999999</v>
      </c>
      <c r="E101" s="150">
        <f t="shared" si="3"/>
        <v>25.287500000000001</v>
      </c>
    </row>
    <row r="102" spans="1:5" x14ac:dyDescent="0.2">
      <c r="A102" s="53" t="s">
        <v>99</v>
      </c>
      <c r="B102" s="8">
        <f t="shared" si="4"/>
        <v>1102.46255</v>
      </c>
      <c r="C102" s="8">
        <v>1086.17</v>
      </c>
      <c r="D102" s="153">
        <f t="shared" si="5"/>
        <v>27.561563749999998</v>
      </c>
      <c r="E102" s="151">
        <f t="shared" si="3"/>
        <v>27.154250000000001</v>
      </c>
    </row>
    <row r="103" spans="1:5" x14ac:dyDescent="0.2">
      <c r="A103" s="54" t="s">
        <v>100</v>
      </c>
      <c r="B103" s="10">
        <f t="shared" si="4"/>
        <v>1887.05755</v>
      </c>
      <c r="C103" s="10">
        <v>1859.17</v>
      </c>
      <c r="D103" s="6">
        <f t="shared" si="5"/>
        <v>47.176438750000003</v>
      </c>
      <c r="E103" s="150">
        <f t="shared" si="3"/>
        <v>46.47925</v>
      </c>
    </row>
    <row r="104" spans="1:5" x14ac:dyDescent="0.2">
      <c r="A104" s="53" t="s">
        <v>101</v>
      </c>
      <c r="B104" s="8">
        <f t="shared" si="4"/>
        <v>869.8549999999999</v>
      </c>
      <c r="C104" s="8">
        <v>857</v>
      </c>
      <c r="D104" s="153">
        <f t="shared" si="5"/>
        <v>21.746374999999997</v>
      </c>
      <c r="E104" s="151">
        <f t="shared" si="3"/>
        <v>21.425000000000001</v>
      </c>
    </row>
    <row r="105" spans="1:5" x14ac:dyDescent="0.15">
      <c r="A105" s="55" t="s">
        <v>102</v>
      </c>
      <c r="B105" s="10">
        <f t="shared" si="4"/>
        <v>1321.5604499999999</v>
      </c>
      <c r="C105" s="10">
        <v>1302.03</v>
      </c>
      <c r="D105" s="6">
        <f t="shared" si="5"/>
        <v>33.039011250000001</v>
      </c>
      <c r="E105" s="150">
        <f t="shared" si="3"/>
        <v>32.550750000000001</v>
      </c>
    </row>
    <row r="106" spans="1:5" x14ac:dyDescent="0.2">
      <c r="A106" s="53" t="s">
        <v>103</v>
      </c>
      <c r="B106" s="8">
        <f t="shared" si="4"/>
        <v>2715.1148499999995</v>
      </c>
      <c r="C106" s="8">
        <v>2674.99</v>
      </c>
      <c r="D106" s="153">
        <f t="shared" si="5"/>
        <v>67.877871249999984</v>
      </c>
      <c r="E106" s="151">
        <f t="shared" si="3"/>
        <v>66.874749999999992</v>
      </c>
    </row>
    <row r="107" spans="1:5" x14ac:dyDescent="0.2">
      <c r="A107" s="54" t="s">
        <v>104</v>
      </c>
      <c r="B107" s="10">
        <f t="shared" si="4"/>
        <v>491.73704999999995</v>
      </c>
      <c r="C107" s="10">
        <v>484.47</v>
      </c>
      <c r="D107" s="6">
        <f t="shared" si="5"/>
        <v>12.29342625</v>
      </c>
      <c r="E107" s="150">
        <f t="shared" si="3"/>
        <v>12.111750000000001</v>
      </c>
    </row>
    <row r="108" spans="1:5" ht="15.75" thickBot="1" x14ac:dyDescent="0.25">
      <c r="A108" s="56" t="s">
        <v>105</v>
      </c>
      <c r="B108" s="12">
        <f t="shared" si="4"/>
        <v>1020.7144499999999</v>
      </c>
      <c r="C108" s="12">
        <v>1005.63</v>
      </c>
      <c r="D108" s="154">
        <f t="shared" si="5"/>
        <v>25.517861249999999</v>
      </c>
      <c r="E108" s="152">
        <f t="shared" si="3"/>
        <v>25.140750000000001</v>
      </c>
    </row>
    <row r="109" spans="1:5" x14ac:dyDescent="0.2">
      <c r="A109" s="16"/>
      <c r="B109" s="16"/>
      <c r="C109" s="57"/>
      <c r="D109" s="57"/>
      <c r="E109" s="16"/>
    </row>
    <row r="110" spans="1:5" ht="27" x14ac:dyDescent="0.15">
      <c r="A110" s="16"/>
      <c r="B110" s="166" t="s">
        <v>225</v>
      </c>
      <c r="C110" s="167" t="s">
        <v>224</v>
      </c>
      <c r="D110" s="57"/>
      <c r="E110" s="16"/>
    </row>
    <row r="111" spans="1:5" x14ac:dyDescent="0.2">
      <c r="A111" s="165" t="s">
        <v>106</v>
      </c>
      <c r="B111" s="10">
        <f>17.61</f>
        <v>17.61</v>
      </c>
      <c r="C111" s="10">
        <f>17.61*1.015</f>
        <v>17.874149999999997</v>
      </c>
      <c r="D111" s="17"/>
      <c r="E111" s="16"/>
    </row>
    <row r="112" spans="1:5" x14ac:dyDescent="0.2">
      <c r="A112" s="165" t="s">
        <v>107</v>
      </c>
      <c r="B112" s="10">
        <f>7.15</f>
        <v>7.15</v>
      </c>
      <c r="C112" s="10">
        <f>7.15*1.015</f>
        <v>7.25725</v>
      </c>
      <c r="D112" s="17"/>
      <c r="E112" s="16"/>
    </row>
    <row r="113" spans="1:5" x14ac:dyDescent="0.2">
      <c r="A113" s="58"/>
      <c r="B113" s="58"/>
      <c r="C113" s="17"/>
      <c r="D113" s="17"/>
      <c r="E113" s="16"/>
    </row>
    <row r="114" spans="1:5" ht="87" customHeight="1" x14ac:dyDescent="0.2">
      <c r="A114" s="191" t="s">
        <v>108</v>
      </c>
      <c r="B114" s="191"/>
      <c r="C114" s="191"/>
      <c r="D114" s="191"/>
      <c r="E114" s="191"/>
    </row>
  </sheetData>
  <mergeCells count="1">
    <mergeCell ref="A114:E114"/>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7FFEE-0F4F-434D-8894-44F14BD359BC}">
  <sheetPr>
    <tabColor rgb="FF0070C0"/>
  </sheetPr>
  <dimension ref="A1:M94"/>
  <sheetViews>
    <sheetView zoomScaleNormal="100" workbookViewId="0">
      <selection activeCell="A3" sqref="A3:G4"/>
    </sheetView>
  </sheetViews>
  <sheetFormatPr defaultColWidth="10.8515625" defaultRowHeight="15" x14ac:dyDescent="0.2"/>
  <cols>
    <col min="1" max="1" width="42.7890625" customWidth="1"/>
    <col min="2" max="3" width="14.796875" customWidth="1"/>
    <col min="4" max="4" width="13.80859375" bestFit="1" customWidth="1"/>
    <col min="5" max="5" width="14.796875" customWidth="1"/>
    <col min="6" max="7" width="14.796875" style="49" customWidth="1"/>
    <col min="9" max="9" width="38.34765625" customWidth="1"/>
    <col min="10" max="11" width="12.69921875" customWidth="1"/>
    <col min="12" max="13" width="12.82421875" customWidth="1"/>
  </cols>
  <sheetData>
    <row r="1" spans="1:13" ht="35.1" customHeight="1" x14ac:dyDescent="0.2">
      <c r="A1" s="2" t="s">
        <v>111</v>
      </c>
      <c r="B1" s="1"/>
      <c r="C1" s="1"/>
      <c r="D1" s="1"/>
      <c r="E1" s="1"/>
      <c r="F1" s="16"/>
      <c r="G1" s="16"/>
      <c r="H1" s="1"/>
      <c r="I1" s="2"/>
      <c r="J1" s="1"/>
      <c r="K1" s="1"/>
      <c r="L1" s="1"/>
      <c r="M1" s="1"/>
    </row>
    <row r="2" spans="1:13" x14ac:dyDescent="0.2">
      <c r="A2" s="1"/>
      <c r="B2" s="1"/>
      <c r="C2" s="1"/>
      <c r="D2" s="1"/>
      <c r="E2" s="1"/>
      <c r="F2" s="16"/>
      <c r="G2" s="16"/>
      <c r="H2" s="1"/>
      <c r="I2" s="1"/>
      <c r="J2" s="1"/>
      <c r="K2" s="1"/>
      <c r="L2" s="1"/>
      <c r="M2" s="1"/>
    </row>
    <row r="3" spans="1:13" x14ac:dyDescent="0.2">
      <c r="A3" s="178" t="s">
        <v>247</v>
      </c>
      <c r="B3" s="1"/>
      <c r="C3" s="1"/>
      <c r="D3" s="1"/>
      <c r="E3" s="1"/>
      <c r="F3" s="16"/>
      <c r="G3" s="16"/>
      <c r="H3" s="1"/>
      <c r="I3" s="1"/>
      <c r="J3" s="1"/>
      <c r="K3" s="1"/>
      <c r="L3" s="1"/>
      <c r="M3" s="1"/>
    </row>
    <row r="4" spans="1:13" s="180" customFormat="1" ht="50.1" customHeight="1" x14ac:dyDescent="0.2">
      <c r="A4" s="206" t="s">
        <v>116</v>
      </c>
      <c r="B4" s="206"/>
      <c r="C4" s="206"/>
      <c r="D4" s="206"/>
      <c r="E4" s="206"/>
      <c r="F4" s="206"/>
      <c r="G4" s="206"/>
      <c r="H4" s="1"/>
      <c r="I4" s="1"/>
      <c r="J4" s="1"/>
      <c r="K4" s="1"/>
      <c r="L4" s="21"/>
      <c r="M4" s="21"/>
    </row>
    <row r="5" spans="1:13" ht="15.75" thickBot="1" x14ac:dyDescent="0.25">
      <c r="A5" s="1"/>
      <c r="B5" s="1"/>
      <c r="C5" s="1"/>
      <c r="D5" s="1"/>
      <c r="E5" s="20"/>
      <c r="F5" s="78"/>
      <c r="G5" s="155"/>
      <c r="H5" s="16"/>
    </row>
    <row r="6" spans="1:13" ht="30" customHeight="1" x14ac:dyDescent="0.2">
      <c r="A6" s="202" t="s">
        <v>112</v>
      </c>
      <c r="B6" s="203"/>
      <c r="C6" s="203"/>
      <c r="D6" s="204"/>
      <c r="E6" s="204"/>
      <c r="F6" s="204"/>
      <c r="G6" s="205"/>
      <c r="H6" s="1"/>
    </row>
    <row r="7" spans="1:13" ht="54.75" x14ac:dyDescent="0.2">
      <c r="A7" s="22" t="s">
        <v>2</v>
      </c>
      <c r="B7" s="23" t="s">
        <v>114</v>
      </c>
      <c r="C7" s="23" t="s">
        <v>115</v>
      </c>
      <c r="D7" s="61" t="s">
        <v>223</v>
      </c>
      <c r="E7" s="24" t="s">
        <v>222</v>
      </c>
      <c r="F7" s="148" t="s">
        <v>226</v>
      </c>
      <c r="G7" s="25" t="s">
        <v>220</v>
      </c>
      <c r="H7" s="1"/>
    </row>
    <row r="8" spans="1:13" x14ac:dyDescent="0.2">
      <c r="A8" s="26" t="s">
        <v>4</v>
      </c>
      <c r="B8" s="27">
        <v>43</v>
      </c>
      <c r="C8" s="27">
        <v>46</v>
      </c>
      <c r="D8" s="28">
        <f>(F8*35)+((F8*1.25)*8)</f>
        <v>1523.9920500000001</v>
      </c>
      <c r="E8" s="28">
        <f>(G8*35)+((G8*1.25)*8)</f>
        <v>1501.4699999999998</v>
      </c>
      <c r="F8" s="28">
        <f>VLOOKUP(A8,'Annexe 1'!$A$7:$E$108,4,"FAUX")</f>
        <v>33.866489999999999</v>
      </c>
      <c r="G8" s="29">
        <f>VLOOKUP(A8,'Annexe 1'!$A$7:$E$108,5,"FAUX")</f>
        <v>33.366</v>
      </c>
      <c r="H8" s="1"/>
    </row>
    <row r="9" spans="1:13" x14ac:dyDescent="0.2">
      <c r="A9" s="31" t="s">
        <v>7</v>
      </c>
      <c r="B9" s="32">
        <v>43</v>
      </c>
      <c r="C9" s="32">
        <v>46</v>
      </c>
      <c r="D9" s="33">
        <f>(F9*35)+((F9*1.25)*8)</f>
        <v>1486.7555062500001</v>
      </c>
      <c r="E9" s="33">
        <f>(G9*35)+((G9*1.25)*8)</f>
        <v>1464.7837500000001</v>
      </c>
      <c r="F9" s="33">
        <f>VLOOKUP(A9,'Annexe 1'!$A$7:$E$108,4,"FAUX")</f>
        <v>33.039011250000001</v>
      </c>
      <c r="G9" s="162">
        <f>VLOOKUP(A9,'Annexe 1'!$A$7:$E$108,5,"FAUX")</f>
        <v>32.550750000000001</v>
      </c>
      <c r="H9" s="1"/>
    </row>
    <row r="10" spans="1:13" x14ac:dyDescent="0.2">
      <c r="A10" s="26" t="s">
        <v>8</v>
      </c>
      <c r="B10" s="27">
        <v>43</v>
      </c>
      <c r="C10" s="27">
        <v>46</v>
      </c>
      <c r="D10" s="28">
        <f t="shared" ref="D10:E49" si="0">(F10*35)+((F10*1.25)*8)</f>
        <v>1616.0500124999999</v>
      </c>
      <c r="E10" s="28">
        <f t="shared" si="0"/>
        <v>1592.1675000000002</v>
      </c>
      <c r="F10" s="28">
        <f>VLOOKUP(A10,'Annexe 1'!$A$7:$E$108,4,"FAUX")</f>
        <v>35.912222499999999</v>
      </c>
      <c r="G10" s="29">
        <f>VLOOKUP(A10,'Annexe 1'!$A$7:$E$108,5,"FAUX")</f>
        <v>35.381500000000003</v>
      </c>
      <c r="H10" s="1"/>
    </row>
    <row r="11" spans="1:13" x14ac:dyDescent="0.2">
      <c r="A11" s="31" t="s">
        <v>11</v>
      </c>
      <c r="B11" s="32">
        <v>43</v>
      </c>
      <c r="C11" s="32">
        <v>46</v>
      </c>
      <c r="D11" s="33">
        <f t="shared" si="0"/>
        <v>1155.7944562499999</v>
      </c>
      <c r="E11" s="33">
        <f t="shared" si="0"/>
        <v>1138.7137500000001</v>
      </c>
      <c r="F11" s="33">
        <f>VLOOKUP(A11,'Annexe 1'!$A$7:$E$108,4,"FAUX")</f>
        <v>25.68432125</v>
      </c>
      <c r="G11" s="162">
        <f>VLOOKUP(A11,'Annexe 1'!$A$7:$E$108,5,"FAUX")</f>
        <v>25.304750000000002</v>
      </c>
      <c r="H11" s="1"/>
    </row>
    <row r="12" spans="1:13" x14ac:dyDescent="0.2">
      <c r="A12" s="26" t="s">
        <v>12</v>
      </c>
      <c r="B12" s="27">
        <v>43</v>
      </c>
      <c r="C12" s="27">
        <v>46</v>
      </c>
      <c r="D12" s="28">
        <f t="shared" si="0"/>
        <v>1155.7944562499999</v>
      </c>
      <c r="E12" s="28">
        <f t="shared" si="0"/>
        <v>1138.7137500000001</v>
      </c>
      <c r="F12" s="28">
        <f>VLOOKUP(A12,'Annexe 1'!$A$7:$E$108,4,"FAUX")</f>
        <v>25.68432125</v>
      </c>
      <c r="G12" s="29">
        <f>VLOOKUP(A12,'Annexe 1'!$A$7:$E$108,5,"FAUX")</f>
        <v>25.304750000000002</v>
      </c>
      <c r="H12" s="1"/>
    </row>
    <row r="13" spans="1:13" x14ac:dyDescent="0.2">
      <c r="A13" s="31" t="s">
        <v>13</v>
      </c>
      <c r="B13" s="32">
        <v>42</v>
      </c>
      <c r="C13" s="32">
        <v>45</v>
      </c>
      <c r="D13" s="33">
        <f>(F13*35)+((F13*1.25)*7)</f>
        <v>537.83739843750004</v>
      </c>
      <c r="E13" s="33">
        <f>(G13*35)+((G13*1.25)*7)</f>
        <v>529.88906250000002</v>
      </c>
      <c r="F13" s="33">
        <f>VLOOKUP(A13,'Annexe 1'!$A$7:$E$108,4,"FAUX")</f>
        <v>12.29342625</v>
      </c>
      <c r="G13" s="162">
        <f>VLOOKUP(A13,'Annexe 1'!$A$7:$E$108,5,"FAUX")</f>
        <v>12.111750000000001</v>
      </c>
      <c r="H13" s="1"/>
    </row>
    <row r="14" spans="1:13" x14ac:dyDescent="0.2">
      <c r="A14" s="26" t="s">
        <v>14</v>
      </c>
      <c r="B14" s="27">
        <v>42</v>
      </c>
      <c r="C14" s="27">
        <v>45</v>
      </c>
      <c r="D14" s="28">
        <f>(F14*35)+((F14*1.25)*7)</f>
        <v>1345.0542109374999</v>
      </c>
      <c r="E14" s="28">
        <f>(G14*35)+((G14*1.25)*7)</f>
        <v>1325.1765624999998</v>
      </c>
      <c r="F14" s="28">
        <f>VLOOKUP(A14,'Annexe 1'!$A$7:$E$108,4,"FAUX")</f>
        <v>30.744096249999995</v>
      </c>
      <c r="G14" s="29">
        <f>VLOOKUP(A14,'Annexe 1'!$A$7:$E$108,5,"FAUX")</f>
        <v>30.289749999999998</v>
      </c>
      <c r="H14" s="1"/>
    </row>
    <row r="15" spans="1:13" x14ac:dyDescent="0.2">
      <c r="A15" s="31" t="s">
        <v>15</v>
      </c>
      <c r="B15" s="32">
        <v>43</v>
      </c>
      <c r="C15" s="32">
        <v>46</v>
      </c>
      <c r="D15" s="33">
        <f t="shared" si="0"/>
        <v>1383.4843312499997</v>
      </c>
      <c r="E15" s="33">
        <f t="shared" si="0"/>
        <v>1363.0387499999999</v>
      </c>
      <c r="F15" s="33">
        <f>VLOOKUP(A15,'Annexe 1'!$A$7:$E$108,4,"FAUX")</f>
        <v>30.744096249999995</v>
      </c>
      <c r="G15" s="162">
        <f>VLOOKUP(A15,'Annexe 1'!$A$7:$E$108,5,"FAUX")</f>
        <v>30.289749999999998</v>
      </c>
      <c r="H15" s="1"/>
    </row>
    <row r="16" spans="1:13" x14ac:dyDescent="0.2">
      <c r="A16" s="26" t="s">
        <v>17</v>
      </c>
      <c r="B16" s="27">
        <v>43</v>
      </c>
      <c r="C16" s="27">
        <v>46</v>
      </c>
      <c r="D16" s="28">
        <f t="shared" si="0"/>
        <v>1486.7555062500001</v>
      </c>
      <c r="E16" s="28">
        <f t="shared" si="0"/>
        <v>1464.7837500000001</v>
      </c>
      <c r="F16" s="28">
        <f>VLOOKUP(A16,'Annexe 1'!$A$7:$E$108,4,"FAUX")</f>
        <v>33.039011250000001</v>
      </c>
      <c r="G16" s="29">
        <f>VLOOKUP(A16,'Annexe 1'!$A$7:$E$108,5,"FAUX")</f>
        <v>32.550750000000001</v>
      </c>
      <c r="H16" s="1"/>
    </row>
    <row r="17" spans="1:8" x14ac:dyDescent="0.2">
      <c r="A17" s="31" t="s">
        <v>19</v>
      </c>
      <c r="B17" s="32">
        <v>43</v>
      </c>
      <c r="C17" s="32">
        <v>46</v>
      </c>
      <c r="D17" s="33">
        <f t="shared" si="0"/>
        <v>553.20418124999992</v>
      </c>
      <c r="E17" s="33">
        <f t="shared" si="0"/>
        <v>545.02874999999995</v>
      </c>
      <c r="F17" s="33">
        <f>VLOOKUP(A17,'Annexe 1'!$A$7:$E$108,4,"FAUX")</f>
        <v>12.29342625</v>
      </c>
      <c r="G17" s="162">
        <f>VLOOKUP(A17,'Annexe 1'!$A$7:$E$108,5,"FAUX")</f>
        <v>12.111750000000001</v>
      </c>
      <c r="H17" s="1"/>
    </row>
    <row r="18" spans="1:8" x14ac:dyDescent="0.2">
      <c r="A18" s="26" t="s">
        <v>23</v>
      </c>
      <c r="B18" s="27">
        <v>43</v>
      </c>
      <c r="C18" s="27">
        <v>46</v>
      </c>
      <c r="D18" s="28">
        <f t="shared" si="0"/>
        <v>1148.3037562499999</v>
      </c>
      <c r="E18" s="28">
        <f t="shared" si="0"/>
        <v>1131.33375</v>
      </c>
      <c r="F18" s="28">
        <f>VLOOKUP(A18,'Annexe 1'!$A$7:$E$108,4,"FAUX")</f>
        <v>25.517861249999999</v>
      </c>
      <c r="G18" s="29">
        <f>VLOOKUP(A18,'Annexe 1'!$A$7:$E$108,5,"FAUX")</f>
        <v>25.140750000000001</v>
      </c>
      <c r="H18" s="1"/>
    </row>
    <row r="19" spans="1:8" x14ac:dyDescent="0.2">
      <c r="A19" s="31" t="s">
        <v>26</v>
      </c>
      <c r="B19" s="32">
        <v>42</v>
      </c>
      <c r="C19" s="32">
        <v>45</v>
      </c>
      <c r="D19" s="33">
        <f>(F19*35)+((F19*1.25)*7)</f>
        <v>1351.0712578124999</v>
      </c>
      <c r="E19" s="33">
        <f>(G19*35)+((G19*1.25)*7)</f>
        <v>1331.1046875</v>
      </c>
      <c r="F19" s="33">
        <f>VLOOKUP(A19,'Annexe 1'!$A$7:$E$108,4,"FAUX")</f>
        <v>30.881628749999997</v>
      </c>
      <c r="G19" s="162">
        <f>VLOOKUP(A19,'Annexe 1'!$A$7:$E$108,5,"FAUX")</f>
        <v>30.425249999999998</v>
      </c>
      <c r="H19" s="1"/>
    </row>
    <row r="20" spans="1:8" x14ac:dyDescent="0.2">
      <c r="A20" s="26" t="s">
        <v>27</v>
      </c>
      <c r="B20" s="27">
        <v>42</v>
      </c>
      <c r="C20" s="27">
        <v>45</v>
      </c>
      <c r="D20" s="28">
        <f>(F20*35)+((F20*1.25)*7)</f>
        <v>537.83739843750004</v>
      </c>
      <c r="E20" s="28">
        <f>(G20*35)+((G20*1.25)*7)</f>
        <v>529.88906250000002</v>
      </c>
      <c r="F20" s="28">
        <f>VLOOKUP(A20,'Annexe 1'!$A$7:$E$108,4,"FAUX")</f>
        <v>12.29342625</v>
      </c>
      <c r="G20" s="29">
        <f>VLOOKUP(A20,'Annexe 1'!$A$7:$E$108,5,"FAUX")</f>
        <v>12.111750000000001</v>
      </c>
      <c r="H20" s="1"/>
    </row>
    <row r="21" spans="1:8" x14ac:dyDescent="0.2">
      <c r="A21" s="31" t="s">
        <v>28</v>
      </c>
      <c r="B21" s="32">
        <v>43</v>
      </c>
      <c r="C21" s="32">
        <v>46</v>
      </c>
      <c r="D21" s="33">
        <f t="shared" si="0"/>
        <v>553.20418124999992</v>
      </c>
      <c r="E21" s="33">
        <f t="shared" si="0"/>
        <v>545.02874999999995</v>
      </c>
      <c r="F21" s="33">
        <f>VLOOKUP(A21,'Annexe 1'!$A$7:$E$108,4,"FAUX")</f>
        <v>12.29342625</v>
      </c>
      <c r="G21" s="162">
        <f>VLOOKUP(A21,'Annexe 1'!$A$7:$E$108,5,"FAUX")</f>
        <v>12.111750000000001</v>
      </c>
      <c r="H21" s="1"/>
    </row>
    <row r="22" spans="1:8" x14ac:dyDescent="0.2">
      <c r="A22" s="26" t="s">
        <v>29</v>
      </c>
      <c r="B22" s="27">
        <v>43</v>
      </c>
      <c r="C22" s="27">
        <v>46</v>
      </c>
      <c r="D22" s="28">
        <f t="shared" si="0"/>
        <v>553.20418124999992</v>
      </c>
      <c r="E22" s="28">
        <f t="shared" si="0"/>
        <v>545.02874999999995</v>
      </c>
      <c r="F22" s="28">
        <f>VLOOKUP(A22,'Annexe 1'!$A$7:$E$108,4,"FAUX")</f>
        <v>12.29342625</v>
      </c>
      <c r="G22" s="29">
        <f>VLOOKUP(A22,'Annexe 1'!$A$7:$E$108,5,"FAUX")</f>
        <v>12.111750000000001</v>
      </c>
      <c r="H22" s="1"/>
    </row>
    <row r="23" spans="1:8" x14ac:dyDescent="0.2">
      <c r="A23" s="31" t="s">
        <v>31</v>
      </c>
      <c r="B23" s="32">
        <v>42</v>
      </c>
      <c r="C23" s="32">
        <v>45</v>
      </c>
      <c r="D23" s="33">
        <f>(F23*35)+((F23*1.25)*7)</f>
        <v>1864.6517421874998</v>
      </c>
      <c r="E23" s="33">
        <f>(G23*35)+((G23*1.25)*7)</f>
        <v>1837.0953125000001</v>
      </c>
      <c r="F23" s="33">
        <f>VLOOKUP(A23,'Annexe 1'!$A$7:$E$108,4,"FAUX")</f>
        <v>42.620611249999996</v>
      </c>
      <c r="G23" s="162">
        <f>VLOOKUP(A23,'Annexe 1'!$A$7:$E$108,5,"FAUX")</f>
        <v>41.990750000000006</v>
      </c>
      <c r="H23" s="1"/>
    </row>
    <row r="24" spans="1:8" x14ac:dyDescent="0.2">
      <c r="A24" s="26" t="s">
        <v>33</v>
      </c>
      <c r="B24" s="27">
        <v>43</v>
      </c>
      <c r="C24" s="27">
        <v>46</v>
      </c>
      <c r="D24" s="28">
        <f t="shared" si="0"/>
        <v>1155.7944562499999</v>
      </c>
      <c r="E24" s="28">
        <f t="shared" si="0"/>
        <v>1138.7137500000001</v>
      </c>
      <c r="F24" s="28">
        <f>VLOOKUP(A24,'Annexe 1'!$A$7:$E$108,4,"FAUX")</f>
        <v>25.68432125</v>
      </c>
      <c r="G24" s="29">
        <f>VLOOKUP(A24,'Annexe 1'!$A$7:$E$108,5,"FAUX")</f>
        <v>25.304750000000002</v>
      </c>
      <c r="H24" s="1"/>
    </row>
    <row r="25" spans="1:8" x14ac:dyDescent="0.2">
      <c r="A25" s="31" t="s">
        <v>34</v>
      </c>
      <c r="B25" s="32">
        <v>43</v>
      </c>
      <c r="C25" s="32">
        <v>46</v>
      </c>
      <c r="D25" s="33">
        <f t="shared" si="0"/>
        <v>1426.2932249999999</v>
      </c>
      <c r="E25" s="33">
        <f t="shared" si="0"/>
        <v>1405.2149999999999</v>
      </c>
      <c r="F25" s="33">
        <f>VLOOKUP(A25,'Annexe 1'!$A$7:$E$108,4,"FAUX")</f>
        <v>31.695404999999994</v>
      </c>
      <c r="G25" s="162">
        <f>VLOOKUP(A25,'Annexe 1'!$A$7:$E$108,5,"FAUX")</f>
        <v>31.226999999999997</v>
      </c>
      <c r="H25" s="1"/>
    </row>
    <row r="26" spans="1:8" x14ac:dyDescent="0.2">
      <c r="A26" s="26" t="s">
        <v>36</v>
      </c>
      <c r="B26" s="27">
        <v>43</v>
      </c>
      <c r="C26" s="27">
        <v>46</v>
      </c>
      <c r="D26" s="28">
        <f t="shared" si="0"/>
        <v>2122.9397437500002</v>
      </c>
      <c r="E26" s="28">
        <f t="shared" si="0"/>
        <v>2091.5662499999999</v>
      </c>
      <c r="F26" s="28">
        <f>VLOOKUP(A26,'Annexe 1'!$A$7:$E$108,4,"FAUX")</f>
        <v>47.176438750000003</v>
      </c>
      <c r="G26" s="29">
        <f>VLOOKUP(A26,'Annexe 1'!$A$7:$E$108,5,"FAUX")</f>
        <v>46.47925</v>
      </c>
      <c r="H26" s="1"/>
    </row>
    <row r="27" spans="1:8" x14ac:dyDescent="0.2">
      <c r="A27" s="31" t="s">
        <v>38</v>
      </c>
      <c r="B27" s="32">
        <v>42</v>
      </c>
      <c r="C27" s="32">
        <v>46</v>
      </c>
      <c r="D27" s="33">
        <f>(F27*35)+((F27*1.25)*7)</f>
        <v>2929.7578515624996</v>
      </c>
      <c r="E27" s="33">
        <f>(G27*35)+((G27*1.25)*7)</f>
        <v>2886.4609375000005</v>
      </c>
      <c r="F27" s="33">
        <f>VLOOKUP(A27,'Annexe 1'!$A$7:$E$108,4,"FAUX")</f>
        <v>66.965893749999992</v>
      </c>
      <c r="G27" s="162">
        <f>VLOOKUP(A27,'Annexe 1'!$A$7:$E$108,5,"FAUX")</f>
        <v>65.976250000000007</v>
      </c>
      <c r="H27" s="1"/>
    </row>
    <row r="28" spans="1:8" x14ac:dyDescent="0.2">
      <c r="A28" s="26" t="s">
        <v>40</v>
      </c>
      <c r="B28" s="27">
        <v>46</v>
      </c>
      <c r="C28" s="27">
        <v>47</v>
      </c>
      <c r="D28" s="28">
        <f>(F28*35)+((F28*1.25)*8)+((F28*1.5)*3)</f>
        <v>1446.6197418749998</v>
      </c>
      <c r="E28" s="28">
        <f>(G28*35)+((G28*1.25)*8)+((G28*1.5)*3)</f>
        <v>1425.241125</v>
      </c>
      <c r="F28" s="28">
        <f>VLOOKUP(A28,'Annexe 1'!$A$7:$E$108,4,"FAUX")</f>
        <v>29.224641249999998</v>
      </c>
      <c r="G28" s="29">
        <f>VLOOKUP(A28,'Annexe 1'!$A$7:$E$108,5,"FAUX")</f>
        <v>28.792750000000002</v>
      </c>
      <c r="H28" s="1"/>
    </row>
    <row r="29" spans="1:8" x14ac:dyDescent="0.2">
      <c r="A29" s="31" t="s">
        <v>42</v>
      </c>
      <c r="B29" s="32">
        <v>46</v>
      </c>
      <c r="C29" s="32">
        <v>47</v>
      </c>
      <c r="D29" s="33">
        <f>(F29*35)+((F29*1.25)*8)+((F29*1.5)*3)</f>
        <v>1446.6197418749998</v>
      </c>
      <c r="E29" s="33">
        <f>(G29*35)+((G29*1.25)*8)+((G29*1.5)*3)</f>
        <v>1425.241125</v>
      </c>
      <c r="F29" s="33">
        <f>VLOOKUP(A29,'Annexe 1'!$A$7:$E$108,4,"FAUX")</f>
        <v>29.224641249999998</v>
      </c>
      <c r="G29" s="162">
        <f>VLOOKUP(A29,'Annexe 1'!$A$7:$E$108,5,"FAUX")</f>
        <v>28.792750000000002</v>
      </c>
      <c r="H29" s="1"/>
    </row>
    <row r="30" spans="1:8" x14ac:dyDescent="0.2">
      <c r="A30" s="26" t="s">
        <v>43</v>
      </c>
      <c r="B30" s="27">
        <v>43</v>
      </c>
      <c r="C30" s="27">
        <v>46</v>
      </c>
      <c r="D30" s="28">
        <f t="shared" si="0"/>
        <v>1437.9860249999999</v>
      </c>
      <c r="E30" s="28">
        <f t="shared" si="0"/>
        <v>1416.7349999999999</v>
      </c>
      <c r="F30" s="28">
        <f>VLOOKUP(A30,'Annexe 1'!$A$7:$E$108,4,"FAUX")</f>
        <v>31.955244999999998</v>
      </c>
      <c r="G30" s="29">
        <f>VLOOKUP(A30,'Annexe 1'!$A$7:$E$108,5,"FAUX")</f>
        <v>31.482999999999997</v>
      </c>
      <c r="H30" s="1"/>
    </row>
    <row r="31" spans="1:8" x14ac:dyDescent="0.2">
      <c r="A31" s="31" t="s">
        <v>47</v>
      </c>
      <c r="B31" s="32">
        <v>42</v>
      </c>
      <c r="C31" s="32">
        <v>45</v>
      </c>
      <c r="D31" s="33">
        <f>(F31*35)+((F31*1.25)*7)</f>
        <v>2063.9691953125002</v>
      </c>
      <c r="E31" s="33">
        <f>(G31*35)+((G31*1.25)*7)</f>
        <v>2033.4671875000001</v>
      </c>
      <c r="F31" s="33">
        <f>VLOOKUP(A31,'Annexe 1'!$A$7:$E$108,4,"FAUX")</f>
        <v>47.176438750000003</v>
      </c>
      <c r="G31" s="162">
        <f>VLOOKUP(A31,'Annexe 1'!$A$7:$E$108,5,"FAUX")</f>
        <v>46.47925</v>
      </c>
      <c r="H31" s="1"/>
    </row>
    <row r="32" spans="1:8" x14ac:dyDescent="0.2">
      <c r="A32" s="26" t="s">
        <v>53</v>
      </c>
      <c r="B32" s="27">
        <v>43</v>
      </c>
      <c r="C32" s="27">
        <v>46</v>
      </c>
      <c r="D32" s="28">
        <f t="shared" si="0"/>
        <v>1148.3037562499999</v>
      </c>
      <c r="E32" s="28">
        <f t="shared" si="0"/>
        <v>1131.33375</v>
      </c>
      <c r="F32" s="28">
        <f>VLOOKUP(A32,'Annexe 1'!$A$7:$E$108,4,"FAUX")</f>
        <v>25.517861249999999</v>
      </c>
      <c r="G32" s="29">
        <f>VLOOKUP(A32,'Annexe 1'!$A$7:$E$108,5,"FAUX")</f>
        <v>25.140750000000001</v>
      </c>
      <c r="H32" s="1"/>
    </row>
    <row r="33" spans="1:8" x14ac:dyDescent="0.2">
      <c r="A33" s="31" t="s">
        <v>54</v>
      </c>
      <c r="B33" s="32">
        <v>46</v>
      </c>
      <c r="C33" s="32">
        <v>47</v>
      </c>
      <c r="D33" s="33">
        <f>(F33*35)+((F33*1.25)*8)+((F33*1.5)*3)</f>
        <v>1292.5385549999996</v>
      </c>
      <c r="E33" s="33">
        <f>(G33*35)+((G33*1.25)*8)+((G33*1.5)*3)</f>
        <v>1273.4370000000001</v>
      </c>
      <c r="F33" s="33">
        <f>VLOOKUP(A33,'Annexe 1'!$A$7:$E$108,4,"FAUX")</f>
        <v>26.111889999999995</v>
      </c>
      <c r="G33" s="162">
        <f>VLOOKUP(A33,'Annexe 1'!$A$7:$E$108,5,"FAUX")</f>
        <v>25.725999999999999</v>
      </c>
      <c r="H33" s="1"/>
    </row>
    <row r="34" spans="1:8" x14ac:dyDescent="0.2">
      <c r="A34" s="26" t="s">
        <v>57</v>
      </c>
      <c r="B34" s="27">
        <v>43</v>
      </c>
      <c r="C34" s="27">
        <v>46</v>
      </c>
      <c r="D34" s="28">
        <f t="shared" si="0"/>
        <v>1148.3037562499999</v>
      </c>
      <c r="E34" s="28">
        <f t="shared" si="0"/>
        <v>1131.33375</v>
      </c>
      <c r="F34" s="28">
        <f>VLOOKUP(A34,'Annexe 1'!$A$7:$E$108,4,"FAUX")</f>
        <v>25.517861249999999</v>
      </c>
      <c r="G34" s="29">
        <f>VLOOKUP(A34,'Annexe 1'!$A$7:$E$108,5,"FAUX")</f>
        <v>25.140750000000001</v>
      </c>
      <c r="H34" s="1"/>
    </row>
    <row r="35" spans="1:8" x14ac:dyDescent="0.2">
      <c r="A35" s="31" t="s">
        <v>60</v>
      </c>
      <c r="B35" s="32">
        <v>42</v>
      </c>
      <c r="C35" s="32">
        <v>46</v>
      </c>
      <c r="D35" s="33">
        <f>(F35*35)+((F35*1.25)*7)</f>
        <v>2969.6568671874993</v>
      </c>
      <c r="E35" s="33">
        <f>(G35*35)+((G35*1.25)*7)</f>
        <v>2925.7703124999998</v>
      </c>
      <c r="F35" s="33">
        <f>VLOOKUP(A35,'Annexe 1'!$A$7:$E$108,4,"FAUX")</f>
        <v>67.877871249999984</v>
      </c>
      <c r="G35" s="162">
        <f>VLOOKUP(A35,'Annexe 1'!$A$7:$E$108,5,"FAUX")</f>
        <v>66.874749999999992</v>
      </c>
      <c r="H35" s="1"/>
    </row>
    <row r="36" spans="1:8" x14ac:dyDescent="0.2">
      <c r="A36" s="26" t="s">
        <v>61</v>
      </c>
      <c r="B36" s="27">
        <v>42</v>
      </c>
      <c r="C36" s="27">
        <v>46</v>
      </c>
      <c r="D36" s="28">
        <f>(F36*35)+((F36*1.25)*7)</f>
        <v>2929.7578515624996</v>
      </c>
      <c r="E36" s="28">
        <f>(G36*35)+((G36*1.25)*7)</f>
        <v>2886.4609375000005</v>
      </c>
      <c r="F36" s="28">
        <f>VLOOKUP(A36,'Annexe 1'!$A$7:$E$108,4,"FAUX")</f>
        <v>66.965893749999992</v>
      </c>
      <c r="G36" s="29">
        <f>VLOOKUP(A36,'Annexe 1'!$A$7:$E$108,5,"FAUX")</f>
        <v>65.976250000000007</v>
      </c>
      <c r="H36" s="1"/>
    </row>
    <row r="37" spans="1:8" x14ac:dyDescent="0.2">
      <c r="A37" s="31" t="s">
        <v>63</v>
      </c>
      <c r="B37" s="32">
        <v>46</v>
      </c>
      <c r="C37" s="32">
        <v>47</v>
      </c>
      <c r="D37" s="33">
        <f>(F37*35)+((F37*1.25)*8)+((F37*1.5)*3)</f>
        <v>1195.4826056249999</v>
      </c>
      <c r="E37" s="33">
        <f>(G37*35)+((G37*1.25)*8)+((G37*1.5)*3)</f>
        <v>1177.8153750000001</v>
      </c>
      <c r="F37" s="33">
        <f>VLOOKUP(A37,'Annexe 1'!$A$7:$E$108,4,"FAUX")</f>
        <v>24.151163749999998</v>
      </c>
      <c r="G37" s="162">
        <f>VLOOKUP(A37,'Annexe 1'!$A$7:$E$108,5,"FAUX")</f>
        <v>23.794249999999998</v>
      </c>
      <c r="H37" s="1"/>
    </row>
    <row r="38" spans="1:8" x14ac:dyDescent="0.2">
      <c r="A38" s="26" t="s">
        <v>64</v>
      </c>
      <c r="B38" s="27">
        <v>42</v>
      </c>
      <c r="C38" s="27">
        <v>45</v>
      </c>
      <c r="D38" s="28">
        <f>(F38*35)+((F38*1.25)*7)</f>
        <v>1522.9234453125</v>
      </c>
      <c r="E38" s="28">
        <f>(G38*35)+((G38*1.25)*7)</f>
        <v>1500.4171874999997</v>
      </c>
      <c r="F38" s="28">
        <f>VLOOKUP(A38,'Annexe 1'!$A$7:$E$108,4,"FAUX")</f>
        <v>34.809678749999996</v>
      </c>
      <c r="G38" s="29">
        <f>VLOOKUP(A38,'Annexe 1'!$A$7:$E$108,5,"FAUX")</f>
        <v>34.295249999999996</v>
      </c>
      <c r="H38" s="1"/>
    </row>
    <row r="39" spans="1:8" x14ac:dyDescent="0.2">
      <c r="A39" s="31" t="s">
        <v>65</v>
      </c>
      <c r="B39" s="32">
        <v>42</v>
      </c>
      <c r="C39" s="32">
        <v>45</v>
      </c>
      <c r="D39" s="33">
        <f>(F39*35)+((F39*1.25)*7)</f>
        <v>2063.9691953125002</v>
      </c>
      <c r="E39" s="33">
        <f>(G39*35)+((G39*1.25)*7)</f>
        <v>2033.4671875000001</v>
      </c>
      <c r="F39" s="33">
        <f>VLOOKUP(A39,'Annexe 1'!$A$7:$E$108,4,"FAUX")</f>
        <v>47.176438750000003</v>
      </c>
      <c r="G39" s="162">
        <f>VLOOKUP(A39,'Annexe 1'!$A$7:$E$108,5,"FAUX")</f>
        <v>46.47925</v>
      </c>
      <c r="H39" s="1"/>
    </row>
    <row r="40" spans="1:8" x14ac:dyDescent="0.2">
      <c r="A40" s="26" t="s">
        <v>66</v>
      </c>
      <c r="B40" s="27">
        <v>43</v>
      </c>
      <c r="C40" s="27">
        <v>46</v>
      </c>
      <c r="D40" s="28">
        <f t="shared" si="0"/>
        <v>978.58687499999985</v>
      </c>
      <c r="E40" s="28">
        <f t="shared" si="0"/>
        <v>964.125</v>
      </c>
      <c r="F40" s="28">
        <f>VLOOKUP(A40,'Annexe 1'!$A$7:$E$108,4,"FAUX")</f>
        <v>21.746374999999997</v>
      </c>
      <c r="G40" s="29">
        <f>VLOOKUP(A40,'Annexe 1'!$A$7:$E$108,5,"FAUX")</f>
        <v>21.425000000000001</v>
      </c>
      <c r="H40" s="1"/>
    </row>
    <row r="41" spans="1:8" x14ac:dyDescent="0.2">
      <c r="A41" s="31" t="s">
        <v>70</v>
      </c>
      <c r="B41" s="32">
        <v>46</v>
      </c>
      <c r="C41" s="32">
        <v>47</v>
      </c>
      <c r="D41" s="33">
        <f>(F41*35)+((F41*1.25)*8)+((F41*1.5)*3)</f>
        <v>1195.4826056249999</v>
      </c>
      <c r="E41" s="33">
        <f>(G41*35)+((G41*1.25)*8)+((G41*1.5)*3)</f>
        <v>1177.8153750000001</v>
      </c>
      <c r="F41" s="33">
        <f>VLOOKUP(A41,'Annexe 1'!$A$7:$E$108,4,"FAUX")</f>
        <v>24.151163749999998</v>
      </c>
      <c r="G41" s="162">
        <f>VLOOKUP(A41,'Annexe 1'!$A$7:$E$108,5,"FAUX")</f>
        <v>23.794249999999998</v>
      </c>
      <c r="H41" s="1"/>
    </row>
    <row r="42" spans="1:8" x14ac:dyDescent="0.2">
      <c r="A42" s="26" t="s">
        <v>83</v>
      </c>
      <c r="B42" s="27">
        <v>43</v>
      </c>
      <c r="C42" s="27">
        <v>46</v>
      </c>
      <c r="D42" s="28">
        <f t="shared" si="0"/>
        <v>1155.7944562499999</v>
      </c>
      <c r="E42" s="28">
        <f t="shared" si="0"/>
        <v>1138.7137500000001</v>
      </c>
      <c r="F42" s="28">
        <f>VLOOKUP(A42,'Annexe 1'!$A$7:$E$108,4,"FAUX")</f>
        <v>25.68432125</v>
      </c>
      <c r="G42" s="29">
        <f>VLOOKUP(A42,'Annexe 1'!$A$7:$E$108,5,"FAUX")</f>
        <v>25.304750000000002</v>
      </c>
      <c r="H42" s="1"/>
    </row>
    <row r="43" spans="1:8" x14ac:dyDescent="0.2">
      <c r="A43" s="31" t="s">
        <v>84</v>
      </c>
      <c r="B43" s="32">
        <v>42</v>
      </c>
      <c r="C43" s="32">
        <v>45</v>
      </c>
      <c r="D43" s="33">
        <f>(F43*35)+((F43*1.25)*7)</f>
        <v>1386.6739687499999</v>
      </c>
      <c r="E43" s="33">
        <f>(G43*35)+((G43*1.25)*7)</f>
        <v>1366.1812499999999</v>
      </c>
      <c r="F43" s="33">
        <f>VLOOKUP(A43,'Annexe 1'!$A$7:$E$108,4,"FAUX")</f>
        <v>31.695404999999994</v>
      </c>
      <c r="G43" s="162">
        <f>VLOOKUP(A43,'Annexe 1'!$A$7:$E$108,5,"FAUX")</f>
        <v>31.226999999999997</v>
      </c>
      <c r="H43" s="1"/>
    </row>
    <row r="44" spans="1:8" x14ac:dyDescent="0.2">
      <c r="A44" s="26" t="s">
        <v>85</v>
      </c>
      <c r="B44" s="27">
        <v>43</v>
      </c>
      <c r="C44" s="27">
        <v>46</v>
      </c>
      <c r="D44" s="28">
        <f t="shared" si="0"/>
        <v>1616.0500124999999</v>
      </c>
      <c r="E44" s="28">
        <f t="shared" si="0"/>
        <v>1592.1675000000002</v>
      </c>
      <c r="F44" s="28">
        <f>VLOOKUP(A44,'Annexe 1'!$A$7:$E$108,4,"FAUX")</f>
        <v>35.912222499999999</v>
      </c>
      <c r="G44" s="29">
        <f>VLOOKUP(A44,'Annexe 1'!$A$7:$E$108,5,"FAUX")</f>
        <v>35.381500000000003</v>
      </c>
      <c r="H44" s="1"/>
    </row>
    <row r="45" spans="1:8" x14ac:dyDescent="0.2">
      <c r="A45" s="31" t="s">
        <v>88</v>
      </c>
      <c r="B45" s="32">
        <v>42</v>
      </c>
      <c r="C45" s="32">
        <v>45</v>
      </c>
      <c r="D45" s="33">
        <f>(F45*35)+((F45*1.25)*7)</f>
        <v>1386.6739687499999</v>
      </c>
      <c r="E45" s="33">
        <f>(G45*35)+((G45*1.25)*7)</f>
        <v>1366.1812499999999</v>
      </c>
      <c r="F45" s="33">
        <f>VLOOKUP(A45,'Annexe 1'!$A$7:$E$108,4,"FAUX")</f>
        <v>31.695404999999994</v>
      </c>
      <c r="G45" s="162">
        <f>VLOOKUP(A45,'Annexe 1'!$A$7:$E$108,5,"FAUX")</f>
        <v>31.226999999999997</v>
      </c>
      <c r="H45" s="1"/>
    </row>
    <row r="46" spans="1:8" x14ac:dyDescent="0.2">
      <c r="A46" s="26" t="s">
        <v>90</v>
      </c>
      <c r="B46" s="27">
        <v>43</v>
      </c>
      <c r="C46" s="27">
        <v>46</v>
      </c>
      <c r="D46" s="28">
        <f t="shared" si="0"/>
        <v>1031.3643374999999</v>
      </c>
      <c r="E46" s="28">
        <f t="shared" si="0"/>
        <v>1016.1224999999999</v>
      </c>
      <c r="F46" s="28">
        <f>VLOOKUP(A46,'Annexe 1'!$A$7:$E$108,4,"FAUX")</f>
        <v>22.919207499999999</v>
      </c>
      <c r="G46" s="29">
        <f>VLOOKUP(A46,'Annexe 1'!$A$7:$E$108,5,"FAUX")</f>
        <v>22.580500000000001</v>
      </c>
      <c r="H46" s="1"/>
    </row>
    <row r="47" spans="1:8" x14ac:dyDescent="0.2">
      <c r="A47" s="31" t="s">
        <v>96</v>
      </c>
      <c r="B47" s="32">
        <v>46</v>
      </c>
      <c r="C47" s="32">
        <v>47</v>
      </c>
      <c r="D47" s="33">
        <f>(F47*35)+((F47*1.25)*8)+((F47*1.5)*3)</f>
        <v>1270.50721875</v>
      </c>
      <c r="E47" s="33">
        <f>(G47*35)+((G47*1.25)*8)+((G47*1.5)*3)</f>
        <v>1251.73125</v>
      </c>
      <c r="F47" s="33">
        <f>VLOOKUP(A47,'Annexe 1'!$A$7:$E$108,4,"FAUX")</f>
        <v>25.666812499999999</v>
      </c>
      <c r="G47" s="162">
        <f>VLOOKUP(A47,'Annexe 1'!$A$7:$E$108,5,"FAUX")</f>
        <v>25.287500000000001</v>
      </c>
      <c r="H47" s="1"/>
    </row>
    <row r="48" spans="1:8" x14ac:dyDescent="0.2">
      <c r="A48" s="36" t="s">
        <v>98</v>
      </c>
      <c r="B48" s="37">
        <v>46</v>
      </c>
      <c r="C48" s="37">
        <v>47</v>
      </c>
      <c r="D48" s="28">
        <f>(F48*35)+((F48*1.25)*8)+((F48*1.5)*3)</f>
        <v>1270.50721875</v>
      </c>
      <c r="E48" s="28">
        <f>(G48*35)+((G48*1.25)*8)+((G48*1.5)*3)</f>
        <v>1251.73125</v>
      </c>
      <c r="F48" s="28">
        <f>VLOOKUP(A48,'Annexe 1'!$A$7:$E$108,4,"FAUX")</f>
        <v>25.666812499999999</v>
      </c>
      <c r="G48" s="29">
        <f>VLOOKUP(A48,'Annexe 1'!$A$7:$E$108,5,"FAUX")</f>
        <v>25.287500000000001</v>
      </c>
      <c r="H48" s="1"/>
    </row>
    <row r="49" spans="1:13" ht="15.75" thickBot="1" x14ac:dyDescent="0.25">
      <c r="A49" s="38" t="s">
        <v>104</v>
      </c>
      <c r="B49" s="39">
        <v>43</v>
      </c>
      <c r="C49" s="39">
        <v>46</v>
      </c>
      <c r="D49" s="40">
        <f t="shared" si="0"/>
        <v>553.20418124999992</v>
      </c>
      <c r="E49" s="40">
        <f t="shared" si="0"/>
        <v>545.02874999999995</v>
      </c>
      <c r="F49" s="40">
        <f>VLOOKUP(A49,'Annexe 1'!$A$7:$E$108,4,"FAUX")</f>
        <v>12.29342625</v>
      </c>
      <c r="G49" s="163">
        <f>VLOOKUP(A49,'Annexe 1'!$A$7:$E$108,5,"FAUX")</f>
        <v>12.111750000000001</v>
      </c>
      <c r="H49" s="1"/>
      <c r="I49" s="1"/>
      <c r="J49" s="21"/>
      <c r="K49" s="21"/>
      <c r="L49" s="21"/>
      <c r="M49" s="21"/>
    </row>
    <row r="50" spans="1:13" ht="15.75" thickBot="1" x14ac:dyDescent="0.25">
      <c r="A50" s="1"/>
      <c r="B50" s="21"/>
      <c r="C50" s="21"/>
      <c r="D50" s="21"/>
      <c r="E50" s="21"/>
      <c r="F50" s="155"/>
      <c r="G50" s="156"/>
      <c r="H50" s="1"/>
      <c r="I50" s="191"/>
      <c r="J50" s="191"/>
      <c r="K50" s="191"/>
      <c r="L50" s="191"/>
      <c r="M50" s="191"/>
    </row>
    <row r="51" spans="1:13" ht="30" customHeight="1" x14ac:dyDescent="0.2">
      <c r="A51" s="202" t="s">
        <v>113</v>
      </c>
      <c r="B51" s="203"/>
      <c r="C51" s="203"/>
      <c r="D51" s="204"/>
      <c r="E51" s="204"/>
      <c r="F51" s="204"/>
      <c r="G51" s="205"/>
    </row>
    <row r="52" spans="1:13" ht="54.75" x14ac:dyDescent="0.2">
      <c r="A52" s="22" t="s">
        <v>2</v>
      </c>
      <c r="B52" s="23" t="s">
        <v>114</v>
      </c>
      <c r="C52" s="23" t="s">
        <v>115</v>
      </c>
      <c r="D52" s="61" t="s">
        <v>223</v>
      </c>
      <c r="E52" s="24" t="s">
        <v>222</v>
      </c>
      <c r="F52" s="148" t="s">
        <v>226</v>
      </c>
      <c r="G52" s="25" t="s">
        <v>220</v>
      </c>
    </row>
    <row r="53" spans="1:13" x14ac:dyDescent="0.2">
      <c r="A53" s="26" t="s">
        <v>4</v>
      </c>
      <c r="B53" s="30">
        <v>52</v>
      </c>
      <c r="C53" s="30">
        <v>56</v>
      </c>
      <c r="D53" s="157">
        <f>(35*F53)+((F53*1.25)*8)+((F53*1.5)*5)+((F53*1.75)*4)</f>
        <v>2015.0561550000002</v>
      </c>
      <c r="E53" s="157">
        <f>(35*G53)+((G53*1.25)*8)+((G53*1.5)*5)+((G53*1.75)*4)</f>
        <v>1985.2769999999996</v>
      </c>
      <c r="F53" s="157">
        <f>VLOOKUP(A53,'Annexe 1'!$A$7:$E$108,4,0)</f>
        <v>33.866489999999999</v>
      </c>
      <c r="G53" s="161">
        <f>VLOOKUP(A53,'Annexe 1'!$A$7:$E$108,5,0)</f>
        <v>33.366</v>
      </c>
    </row>
    <row r="54" spans="1:13" x14ac:dyDescent="0.2">
      <c r="A54" s="31" t="s">
        <v>7</v>
      </c>
      <c r="B54" s="34">
        <v>52</v>
      </c>
      <c r="C54" s="34">
        <v>56</v>
      </c>
      <c r="D54" s="33">
        <f t="shared" ref="D54:E94" si="1">(35*F54)+((F54*1.25)*8)+((F54*1.5)*5)+((F54*1.75)*4)</f>
        <v>1965.821169375</v>
      </c>
      <c r="E54" s="33">
        <f t="shared" si="1"/>
        <v>1936.7696250000001</v>
      </c>
      <c r="F54" s="33">
        <f>VLOOKUP(A54,'Annexe 1'!$A$7:$E$108,4,0)</f>
        <v>33.039011250000001</v>
      </c>
      <c r="G54" s="162">
        <f>VLOOKUP(A54,'Annexe 1'!$A$7:$E$108,5,0)</f>
        <v>32.550750000000001</v>
      </c>
    </row>
    <row r="55" spans="1:13" x14ac:dyDescent="0.2">
      <c r="A55" s="26" t="s">
        <v>8</v>
      </c>
      <c r="B55" s="35">
        <v>52</v>
      </c>
      <c r="C55" s="35">
        <v>56</v>
      </c>
      <c r="D55" s="28">
        <f t="shared" si="1"/>
        <v>2136.7772387499999</v>
      </c>
      <c r="E55" s="28">
        <f t="shared" si="1"/>
        <v>2105.1992500000006</v>
      </c>
      <c r="F55" s="28">
        <f>VLOOKUP(A55,'Annexe 1'!$A$7:$E$108,4,0)</f>
        <v>35.912222499999999</v>
      </c>
      <c r="G55" s="29">
        <f>VLOOKUP(A55,'Annexe 1'!$A$7:$E$108,5,0)</f>
        <v>35.381500000000003</v>
      </c>
    </row>
    <row r="56" spans="1:13" x14ac:dyDescent="0.2">
      <c r="A56" s="31" t="s">
        <v>11</v>
      </c>
      <c r="B56" s="34">
        <v>52</v>
      </c>
      <c r="C56" s="34">
        <v>56</v>
      </c>
      <c r="D56" s="33">
        <f t="shared" si="1"/>
        <v>1528.2171143749999</v>
      </c>
      <c r="E56" s="33">
        <f t="shared" si="1"/>
        <v>1505.6326250000002</v>
      </c>
      <c r="F56" s="33">
        <f>VLOOKUP(A56,'Annexe 1'!$A$7:$E$108,4,0)</f>
        <v>25.68432125</v>
      </c>
      <c r="G56" s="162">
        <f>VLOOKUP(A56,'Annexe 1'!$A$7:$E$108,5,0)</f>
        <v>25.304750000000002</v>
      </c>
    </row>
    <row r="57" spans="1:13" x14ac:dyDescent="0.2">
      <c r="A57" s="26" t="s">
        <v>12</v>
      </c>
      <c r="B57" s="35">
        <v>52</v>
      </c>
      <c r="C57" s="35">
        <v>56</v>
      </c>
      <c r="D57" s="28">
        <f t="shared" si="1"/>
        <v>1528.2171143749999</v>
      </c>
      <c r="E57" s="28">
        <f t="shared" si="1"/>
        <v>1505.6326250000002</v>
      </c>
      <c r="F57" s="28">
        <f>VLOOKUP(A57,'Annexe 1'!$A$7:$E$108,4,0)</f>
        <v>25.68432125</v>
      </c>
      <c r="G57" s="29">
        <f>VLOOKUP(A57,'Annexe 1'!$A$7:$E$108,5,0)</f>
        <v>25.304750000000002</v>
      </c>
    </row>
    <row r="58" spans="1:13" x14ac:dyDescent="0.2">
      <c r="A58" s="31" t="s">
        <v>13</v>
      </c>
      <c r="B58" s="34">
        <v>51</v>
      </c>
      <c r="C58" s="34">
        <v>55</v>
      </c>
      <c r="D58" s="33">
        <f>(35*F58)+((F58*1.25)*8)+((F58*1.5)*5)+((F58*1.75)*3)</f>
        <v>709.9453659374999</v>
      </c>
      <c r="E58" s="33">
        <f>(35*G58)+((G58*1.25)*8)+((G58*1.5)*5)+((G58*1.75)*3)</f>
        <v>699.45356249999998</v>
      </c>
      <c r="F58" s="33">
        <f>VLOOKUP(A58,'Annexe 1'!$A$7:$E$108,4,0)</f>
        <v>12.29342625</v>
      </c>
      <c r="G58" s="162">
        <f>VLOOKUP(A58,'Annexe 1'!$A$7:$E$108,5,0)</f>
        <v>12.111750000000001</v>
      </c>
    </row>
    <row r="59" spans="1:13" x14ac:dyDescent="0.2">
      <c r="A59" s="26" t="s">
        <v>14</v>
      </c>
      <c r="B59" s="35">
        <v>51</v>
      </c>
      <c r="C59" s="35">
        <v>55</v>
      </c>
      <c r="D59" s="28">
        <f>(35*F59)+((F59*1.25)*8)+((F59*1.5)*5)+((F59*1.75)*3)</f>
        <v>1775.4715584374997</v>
      </c>
      <c r="E59" s="28">
        <f>(35*G59)+((G59*1.25)*8)+((G59*1.5)*5)+((G59*1.75)*3)</f>
        <v>1749.2330625</v>
      </c>
      <c r="F59" s="28">
        <f>VLOOKUP(A59,'Annexe 1'!$A$7:$E$108,4,0)</f>
        <v>30.744096249999995</v>
      </c>
      <c r="G59" s="29">
        <f>VLOOKUP(A59,'Annexe 1'!$A$7:$E$108,5,0)</f>
        <v>30.289749999999998</v>
      </c>
    </row>
    <row r="60" spans="1:13" x14ac:dyDescent="0.2">
      <c r="A60" s="31" t="s">
        <v>15</v>
      </c>
      <c r="B60" s="34">
        <v>52</v>
      </c>
      <c r="C60" s="34">
        <v>56</v>
      </c>
      <c r="D60" s="33">
        <f t="shared" si="1"/>
        <v>1829.2737268749995</v>
      </c>
      <c r="E60" s="33">
        <f t="shared" si="1"/>
        <v>1802.240125</v>
      </c>
      <c r="F60" s="33">
        <f>VLOOKUP(A60,'Annexe 1'!$A$7:$E$108,4,0)</f>
        <v>30.744096249999995</v>
      </c>
      <c r="G60" s="162">
        <f>VLOOKUP(A60,'Annexe 1'!$A$7:$E$108,5,0)</f>
        <v>30.289749999999998</v>
      </c>
    </row>
    <row r="61" spans="1:13" x14ac:dyDescent="0.2">
      <c r="A61" s="26" t="s">
        <v>17</v>
      </c>
      <c r="B61" s="35">
        <v>52</v>
      </c>
      <c r="C61" s="35">
        <v>56</v>
      </c>
      <c r="D61" s="28">
        <f t="shared" si="1"/>
        <v>1965.821169375</v>
      </c>
      <c r="E61" s="28">
        <f t="shared" si="1"/>
        <v>1936.7696250000001</v>
      </c>
      <c r="F61" s="28">
        <f>VLOOKUP(A61,'Annexe 1'!$A$7:$E$108,4,0)</f>
        <v>33.039011250000001</v>
      </c>
      <c r="G61" s="29">
        <f>VLOOKUP(A61,'Annexe 1'!$A$7:$E$108,5,0)</f>
        <v>32.550750000000001</v>
      </c>
    </row>
    <row r="62" spans="1:13" x14ac:dyDescent="0.2">
      <c r="A62" s="31" t="s">
        <v>19</v>
      </c>
      <c r="B62" s="34">
        <v>52</v>
      </c>
      <c r="C62" s="34">
        <v>56</v>
      </c>
      <c r="D62" s="33">
        <f t="shared" si="1"/>
        <v>731.45886187499991</v>
      </c>
      <c r="E62" s="33">
        <f t="shared" si="1"/>
        <v>720.64912499999991</v>
      </c>
      <c r="F62" s="33">
        <f>VLOOKUP(A62,'Annexe 1'!$A$7:$E$108,4,0)</f>
        <v>12.29342625</v>
      </c>
      <c r="G62" s="162">
        <f>VLOOKUP(A62,'Annexe 1'!$A$7:$E$108,5,0)</f>
        <v>12.111750000000001</v>
      </c>
    </row>
    <row r="63" spans="1:13" x14ac:dyDescent="0.2">
      <c r="A63" s="26" t="s">
        <v>23</v>
      </c>
      <c r="B63" s="35">
        <v>52</v>
      </c>
      <c r="C63" s="35">
        <v>56</v>
      </c>
      <c r="D63" s="28">
        <f t="shared" si="1"/>
        <v>1518.3127443749997</v>
      </c>
      <c r="E63" s="28">
        <f t="shared" si="1"/>
        <v>1495.8746249999999</v>
      </c>
      <c r="F63" s="28">
        <f>VLOOKUP(A63,'Annexe 1'!$A$7:$E$108,4,0)</f>
        <v>25.517861249999999</v>
      </c>
      <c r="G63" s="29">
        <f>VLOOKUP(A63,'Annexe 1'!$A$7:$E$108,5,0)</f>
        <v>25.140750000000001</v>
      </c>
    </row>
    <row r="64" spans="1:13" x14ac:dyDescent="0.2">
      <c r="A64" s="31" t="s">
        <v>26</v>
      </c>
      <c r="B64" s="34">
        <v>51</v>
      </c>
      <c r="C64" s="34">
        <v>55</v>
      </c>
      <c r="D64" s="33">
        <f>(35*F64)+((F64*1.25)*8)+((F64*1.5)*5)+((F64*1.75)*3)</f>
        <v>1783.4140603124999</v>
      </c>
      <c r="E64" s="33">
        <f>(35*G64)+((G64*1.25)*8)+((G64*1.5)*5)+((G64*1.75)*3)</f>
        <v>1757.0581874999998</v>
      </c>
      <c r="F64" s="33">
        <f>VLOOKUP(A64,'Annexe 1'!$A$7:$E$108,4,0)</f>
        <v>30.881628749999997</v>
      </c>
      <c r="G64" s="162">
        <f>VLOOKUP(A64,'Annexe 1'!$A$7:$E$108,5,0)</f>
        <v>30.425249999999998</v>
      </c>
    </row>
    <row r="65" spans="1:7" x14ac:dyDescent="0.2">
      <c r="A65" s="26" t="s">
        <v>27</v>
      </c>
      <c r="B65" s="35">
        <v>51</v>
      </c>
      <c r="C65" s="35">
        <v>55</v>
      </c>
      <c r="D65" s="28">
        <f>(35*F65)+((F65*1.25)*8)+((F65*1.5)*5)+((F65*1.75)*3)</f>
        <v>709.9453659374999</v>
      </c>
      <c r="E65" s="28">
        <f>(35*G65)+((G65*1.25)*8)+((G65*1.5)*5)+((G65*1.75)*3)</f>
        <v>699.45356249999998</v>
      </c>
      <c r="F65" s="28">
        <f>VLOOKUP(A65,'Annexe 1'!$A$7:$E$108,4,0)</f>
        <v>12.29342625</v>
      </c>
      <c r="G65" s="29">
        <f>VLOOKUP(A65,'Annexe 1'!$A$7:$E$108,5,0)</f>
        <v>12.111750000000001</v>
      </c>
    </row>
    <row r="66" spans="1:7" x14ac:dyDescent="0.2">
      <c r="A66" s="31" t="s">
        <v>28</v>
      </c>
      <c r="B66" s="34">
        <v>52</v>
      </c>
      <c r="C66" s="34">
        <v>56</v>
      </c>
      <c r="D66" s="33">
        <f>(35*F66)+((F66*1.25)*8)+((F66*1.5)*5)+((F66*1.75)*4)</f>
        <v>731.45886187499991</v>
      </c>
      <c r="E66" s="33">
        <f>(35*G66)+((G66*1.25)*8)+((G66*1.5)*5)+((G66*1.75)*4)</f>
        <v>720.64912499999991</v>
      </c>
      <c r="F66" s="33">
        <f>VLOOKUP(A66,'Annexe 1'!$A$7:$E$108,4,0)</f>
        <v>12.29342625</v>
      </c>
      <c r="G66" s="162">
        <f>VLOOKUP(A66,'Annexe 1'!$A$7:$E$108,5,0)</f>
        <v>12.111750000000001</v>
      </c>
    </row>
    <row r="67" spans="1:7" x14ac:dyDescent="0.2">
      <c r="A67" s="26" t="s">
        <v>29</v>
      </c>
      <c r="B67" s="35">
        <v>52</v>
      </c>
      <c r="C67" s="35">
        <v>56</v>
      </c>
      <c r="D67" s="28">
        <f>(35*F67)+((F67*1.25)*8)+((F67*1.5)*5)+((F67*1.75)*4)</f>
        <v>731.45886187499991</v>
      </c>
      <c r="E67" s="28">
        <f>(35*G67)+((G67*1.25)*8)+((G67*1.5)*5)+((G67*1.75)*4)</f>
        <v>720.64912499999991</v>
      </c>
      <c r="F67" s="28">
        <f>VLOOKUP(A67,'Annexe 1'!$A$7:$E$108,4,0)</f>
        <v>12.29342625</v>
      </c>
      <c r="G67" s="29">
        <f>VLOOKUP(A67,'Annexe 1'!$A$7:$E$108,5,0)</f>
        <v>12.111750000000001</v>
      </c>
    </row>
    <row r="68" spans="1:7" x14ac:dyDescent="0.2">
      <c r="A68" s="31" t="s">
        <v>31</v>
      </c>
      <c r="B68" s="34">
        <v>51</v>
      </c>
      <c r="C68" s="34">
        <v>55</v>
      </c>
      <c r="D68" s="33">
        <f>(35*F68)+((F68*1.25)*8)+((F68*1.5)*5)+((F68*1.75)*3)</f>
        <v>2461.3402996874997</v>
      </c>
      <c r="E68" s="33">
        <f>(35*G68)+((G68*1.25)*8)+((G68*1.5)*5)+((G68*1.75)*3)</f>
        <v>2424.9658125000001</v>
      </c>
      <c r="F68" s="33">
        <f>VLOOKUP(A68,'Annexe 1'!$A$7:$E$108,4,0)</f>
        <v>42.620611249999996</v>
      </c>
      <c r="G68" s="162">
        <f>VLOOKUP(A68,'Annexe 1'!$A$7:$E$108,5,0)</f>
        <v>41.990750000000006</v>
      </c>
    </row>
    <row r="69" spans="1:7" x14ac:dyDescent="0.2">
      <c r="A69" s="26" t="s">
        <v>33</v>
      </c>
      <c r="B69" s="35">
        <v>52</v>
      </c>
      <c r="C69" s="35">
        <v>56</v>
      </c>
      <c r="D69" s="28">
        <f>(35*F69)+((F69*1.25)*8)+((F69*1.5)*5)+((F69*1.75)*4)</f>
        <v>1528.2171143749999</v>
      </c>
      <c r="E69" s="28">
        <f>(35*G69)+((G69*1.25)*8)+((G69*1.5)*5)+((G69*1.75)*4)</f>
        <v>1505.6326250000002</v>
      </c>
      <c r="F69" s="28">
        <f>VLOOKUP(A69,'Annexe 1'!$A$7:$E$108,4,0)</f>
        <v>25.68432125</v>
      </c>
      <c r="G69" s="29">
        <f>VLOOKUP(A69,'Annexe 1'!$A$7:$E$108,5,0)</f>
        <v>25.304750000000002</v>
      </c>
    </row>
    <row r="70" spans="1:7" x14ac:dyDescent="0.2">
      <c r="A70" s="31" t="s">
        <v>34</v>
      </c>
      <c r="B70" s="34">
        <v>52</v>
      </c>
      <c r="C70" s="34">
        <v>56</v>
      </c>
      <c r="D70" s="33">
        <f t="shared" si="1"/>
        <v>1885.8765974999999</v>
      </c>
      <c r="E70" s="33">
        <f t="shared" si="1"/>
        <v>1858.0064999999997</v>
      </c>
      <c r="F70" s="33">
        <f>VLOOKUP(A70,'Annexe 1'!$A$7:$E$108,4,0)</f>
        <v>31.695404999999994</v>
      </c>
      <c r="G70" s="162">
        <f>VLOOKUP(A70,'Annexe 1'!$A$7:$E$108,5,0)</f>
        <v>31.226999999999997</v>
      </c>
    </row>
    <row r="71" spans="1:7" x14ac:dyDescent="0.2">
      <c r="A71" s="26" t="s">
        <v>36</v>
      </c>
      <c r="B71" s="35">
        <v>52</v>
      </c>
      <c r="C71" s="35">
        <v>56</v>
      </c>
      <c r="D71" s="28">
        <f t="shared" si="1"/>
        <v>2806.9981056250003</v>
      </c>
      <c r="E71" s="28">
        <f t="shared" si="1"/>
        <v>2765.5153749999999</v>
      </c>
      <c r="F71" s="28">
        <f>VLOOKUP(A71,'Annexe 1'!$A$7:$E$108,4,0)</f>
        <v>47.176438750000003</v>
      </c>
      <c r="G71" s="29">
        <f>VLOOKUP(A71,'Annexe 1'!$A$7:$E$108,5,0)</f>
        <v>46.47925</v>
      </c>
    </row>
    <row r="72" spans="1:7" x14ac:dyDescent="0.2">
      <c r="A72" s="31" t="s">
        <v>38</v>
      </c>
      <c r="B72" s="34">
        <v>51</v>
      </c>
      <c r="C72" s="34">
        <v>56</v>
      </c>
      <c r="D72" s="33">
        <f>(35*F72)+((F72*1.25)*8)+((F72*1.5)*5)+((F72*1.75)*3)</f>
        <v>3867.2803640624993</v>
      </c>
      <c r="E72" s="33">
        <f>(35*G72)+((G72*1.25)*8)+((G72*1.5)*5)+((G72*1.75)*3)</f>
        <v>3810.1284375000005</v>
      </c>
      <c r="F72" s="33">
        <f>VLOOKUP(A72,'Annexe 1'!$A$7:$E$108,4,0)</f>
        <v>66.965893749999992</v>
      </c>
      <c r="G72" s="162">
        <f>VLOOKUP(A72,'Annexe 1'!$A$7:$E$108,5,0)</f>
        <v>65.976250000000007</v>
      </c>
    </row>
    <row r="73" spans="1:7" x14ac:dyDescent="0.2">
      <c r="A73" s="26" t="s">
        <v>40</v>
      </c>
      <c r="B73" s="35">
        <v>56</v>
      </c>
      <c r="C73" s="35">
        <v>57</v>
      </c>
      <c r="D73" s="28">
        <f>(35*F73)+((F73*1.25)*8)+((F73*1.5)*5)+((F73*1.75)*8)</f>
        <v>1943.438643125</v>
      </c>
      <c r="E73" s="28">
        <f>(35*G73)+((G73*1.25)*8)+((G73*1.5)*5)+((G73*1.75)*8)</f>
        <v>1914.717875</v>
      </c>
      <c r="F73" s="28">
        <f>VLOOKUP(A73,'Annexe 1'!$A$7:$E$108,4,0)</f>
        <v>29.224641249999998</v>
      </c>
      <c r="G73" s="29">
        <f>VLOOKUP(A73,'Annexe 1'!$A$7:$E$108,5,0)</f>
        <v>28.792750000000002</v>
      </c>
    </row>
    <row r="74" spans="1:7" x14ac:dyDescent="0.2">
      <c r="A74" s="31" t="s">
        <v>42</v>
      </c>
      <c r="B74" s="34">
        <v>56</v>
      </c>
      <c r="C74" s="34">
        <v>57</v>
      </c>
      <c r="D74" s="33">
        <f>(35*F74)+((F74*1.25)*8)+((F74*1.5)*5)+((F74*1.75)*8)</f>
        <v>1943.438643125</v>
      </c>
      <c r="E74" s="33">
        <f>(35*G74)+((G74*1.25)*8)+((G74*1.5)*5)+((G74*1.75)*8)</f>
        <v>1914.717875</v>
      </c>
      <c r="F74" s="33">
        <f>VLOOKUP(A74,'Annexe 1'!$A$7:$E$108,4,0)</f>
        <v>29.224641249999998</v>
      </c>
      <c r="G74" s="162">
        <f>VLOOKUP(A74,'Annexe 1'!$A$7:$E$108,5,0)</f>
        <v>28.792750000000002</v>
      </c>
    </row>
    <row r="75" spans="1:7" x14ac:dyDescent="0.2">
      <c r="A75" s="26" t="s">
        <v>43</v>
      </c>
      <c r="B75" s="35">
        <v>52</v>
      </c>
      <c r="C75" s="35">
        <v>56</v>
      </c>
      <c r="D75" s="28">
        <f t="shared" si="1"/>
        <v>1901.3370775000001</v>
      </c>
      <c r="E75" s="28">
        <f t="shared" si="1"/>
        <v>1873.2384999999999</v>
      </c>
      <c r="F75" s="28">
        <f>VLOOKUP(A75,'Annexe 1'!$A$7:$E$108,4,0)</f>
        <v>31.955244999999998</v>
      </c>
      <c r="G75" s="29">
        <f>VLOOKUP(A75,'Annexe 1'!$A$7:$E$108,5,0)</f>
        <v>31.482999999999997</v>
      </c>
    </row>
    <row r="76" spans="1:7" x14ac:dyDescent="0.2">
      <c r="A76" s="31" t="s">
        <v>47</v>
      </c>
      <c r="B76" s="34">
        <v>51</v>
      </c>
      <c r="C76" s="34">
        <v>55</v>
      </c>
      <c r="D76" s="33">
        <f>(35*F76)+((F76*1.25)*8)+((F76*1.5)*5)+((F76*1.75)*3)</f>
        <v>2724.4393378125001</v>
      </c>
      <c r="E76" s="33">
        <f>(35*G76)+((G76*1.25)*8)+((G76*1.5)*5)+((G76*1.75)*3)</f>
        <v>2684.1766874999998</v>
      </c>
      <c r="F76" s="33">
        <f>VLOOKUP(A76,'Annexe 1'!$A$7:$E$108,4,0)</f>
        <v>47.176438750000003</v>
      </c>
      <c r="G76" s="162">
        <f>VLOOKUP(A76,'Annexe 1'!$A$7:$E$108,5,0)</f>
        <v>46.47925</v>
      </c>
    </row>
    <row r="77" spans="1:7" x14ac:dyDescent="0.2">
      <c r="A77" s="26" t="s">
        <v>53</v>
      </c>
      <c r="B77" s="35">
        <v>52</v>
      </c>
      <c r="C77" s="35">
        <v>56</v>
      </c>
      <c r="D77" s="28">
        <f t="shared" si="1"/>
        <v>1518.3127443749997</v>
      </c>
      <c r="E77" s="28">
        <f t="shared" si="1"/>
        <v>1495.8746249999999</v>
      </c>
      <c r="F77" s="28">
        <f>VLOOKUP(A77,'Annexe 1'!$A$7:$E$108,4,0)</f>
        <v>25.517861249999999</v>
      </c>
      <c r="G77" s="29">
        <f>VLOOKUP(A77,'Annexe 1'!$A$7:$E$108,5,0)</f>
        <v>25.140750000000001</v>
      </c>
    </row>
    <row r="78" spans="1:7" x14ac:dyDescent="0.2">
      <c r="A78" s="31" t="s">
        <v>54</v>
      </c>
      <c r="B78" s="34">
        <v>56</v>
      </c>
      <c r="C78" s="34">
        <v>57</v>
      </c>
      <c r="D78" s="33">
        <f>(35*F78)+((F78*1.25)*8)+((F78*1.5)*5)+((F78*1.75)*8)</f>
        <v>1736.4406849999998</v>
      </c>
      <c r="E78" s="33">
        <f>(35*G78)+((G78*1.25)*8)+((G78*1.5)*5)+((G78*1.75)*8)</f>
        <v>1710.779</v>
      </c>
      <c r="F78" s="33">
        <f>VLOOKUP(A78,'Annexe 1'!$A$7:$E$108,4,0)</f>
        <v>26.111889999999995</v>
      </c>
      <c r="G78" s="162">
        <f>VLOOKUP(A78,'Annexe 1'!$A$7:$E$108,5,0)</f>
        <v>25.725999999999999</v>
      </c>
    </row>
    <row r="79" spans="1:7" x14ac:dyDescent="0.2">
      <c r="A79" s="26" t="s">
        <v>57</v>
      </c>
      <c r="B79" s="35">
        <v>52</v>
      </c>
      <c r="C79" s="35">
        <v>56</v>
      </c>
      <c r="D79" s="28">
        <f t="shared" si="1"/>
        <v>1518.3127443749997</v>
      </c>
      <c r="E79" s="28">
        <f t="shared" si="1"/>
        <v>1495.8746249999999</v>
      </c>
      <c r="F79" s="28">
        <f>VLOOKUP(A79,'Annexe 1'!$A$7:$E$108,4,0)</f>
        <v>25.517861249999999</v>
      </c>
      <c r="G79" s="29">
        <f>VLOOKUP(A79,'Annexe 1'!$A$7:$E$108,5,0)</f>
        <v>25.140750000000001</v>
      </c>
    </row>
    <row r="80" spans="1:7" x14ac:dyDescent="0.2">
      <c r="A80" s="31" t="s">
        <v>60</v>
      </c>
      <c r="B80" s="34">
        <v>51</v>
      </c>
      <c r="C80" s="34">
        <v>56</v>
      </c>
      <c r="D80" s="33">
        <f>(35*F80)+((F80*1.25)*8)+((F80*1.5)*5)+((F80*1.75)*3)</f>
        <v>3919.9470646874993</v>
      </c>
      <c r="E80" s="33">
        <f>(35*G80)+((G80*1.25)*8)+((G80*1.5)*5)+((G80*1.75)*3)</f>
        <v>3862.0168124999996</v>
      </c>
      <c r="F80" s="33">
        <f>VLOOKUP(A80,'Annexe 1'!$A$7:$E$108,4,0)</f>
        <v>67.877871249999984</v>
      </c>
      <c r="G80" s="162">
        <f>VLOOKUP(A80,'Annexe 1'!$A$7:$E$108,5,0)</f>
        <v>66.874749999999992</v>
      </c>
    </row>
    <row r="81" spans="1:7" x14ac:dyDescent="0.2">
      <c r="A81" s="26" t="s">
        <v>61</v>
      </c>
      <c r="B81" s="35">
        <v>51</v>
      </c>
      <c r="C81" s="35">
        <v>56</v>
      </c>
      <c r="D81" s="28">
        <f>(35*F81)+((F81*1.25)*8)+((F81*1.5)*5)+((F81*1.75)*3)</f>
        <v>3867.2803640624993</v>
      </c>
      <c r="E81" s="28">
        <f>(35*G81)+((G81*1.25)*8)+((G81*1.5)*5)+((G81*1.75)*3)</f>
        <v>3810.1284375000005</v>
      </c>
      <c r="F81" s="28">
        <f>VLOOKUP(A81,'Annexe 1'!$A$7:$E$108,4,0)</f>
        <v>66.965893749999992</v>
      </c>
      <c r="G81" s="29">
        <f>VLOOKUP(A81,'Annexe 1'!$A$7:$E$108,5,0)</f>
        <v>65.976250000000007</v>
      </c>
    </row>
    <row r="82" spans="1:7" x14ac:dyDescent="0.2">
      <c r="A82" s="31" t="s">
        <v>63</v>
      </c>
      <c r="B82" s="34">
        <v>56</v>
      </c>
      <c r="C82" s="34">
        <v>57</v>
      </c>
      <c r="D82" s="33">
        <f>(35*F82)+((F82*1.25)*8)+((F82*1.5)*5)+((F82*1.75)*8)</f>
        <v>1606.0523893750001</v>
      </c>
      <c r="E82" s="33">
        <f>(35*G82)+((G82*1.25)*8)+((G82*1.5)*5)+((G82*1.75)*8)</f>
        <v>1582.3176249999999</v>
      </c>
      <c r="F82" s="33">
        <f>VLOOKUP(A82,'Annexe 1'!$A$7:$E$108,4,0)</f>
        <v>24.151163749999998</v>
      </c>
      <c r="G82" s="162">
        <f>VLOOKUP(A82,'Annexe 1'!$A$7:$E$108,5,0)</f>
        <v>23.794249999999998</v>
      </c>
    </row>
    <row r="83" spans="1:7" x14ac:dyDescent="0.2">
      <c r="A83" s="26" t="s">
        <v>64</v>
      </c>
      <c r="B83" s="35">
        <v>51</v>
      </c>
      <c r="C83" s="35">
        <v>55</v>
      </c>
      <c r="D83" s="28">
        <f>(35*F83)+((F83*1.25)*8)+((F83*1.5)*5)+((F83*1.75)*3)</f>
        <v>2010.2589478124999</v>
      </c>
      <c r="E83" s="28">
        <f>(35*G83)+((G83*1.25)*8)+((G83*1.5)*5)+((G83*1.75)*3)</f>
        <v>1980.5506874999996</v>
      </c>
      <c r="F83" s="28">
        <f>VLOOKUP(A83,'Annexe 1'!$A$7:$E$108,4,0)</f>
        <v>34.809678749999996</v>
      </c>
      <c r="G83" s="29">
        <f>VLOOKUP(A83,'Annexe 1'!$A$7:$E$108,5,0)</f>
        <v>34.295249999999996</v>
      </c>
    </row>
    <row r="84" spans="1:7" x14ac:dyDescent="0.2">
      <c r="A84" s="31" t="s">
        <v>65</v>
      </c>
      <c r="B84" s="34">
        <v>51</v>
      </c>
      <c r="C84" s="34">
        <v>55</v>
      </c>
      <c r="D84" s="33">
        <f>(35*F84)+((F84*1.25)*8)+((F84*1.5)*5)+((F84*1.75)*3)</f>
        <v>2724.4393378125001</v>
      </c>
      <c r="E84" s="33">
        <f>(35*G84)+((G84*1.25)*8)+((G84*1.5)*5)+((G84*1.75)*3)</f>
        <v>2684.1766874999998</v>
      </c>
      <c r="F84" s="33">
        <f>VLOOKUP(A84,'Annexe 1'!$A$7:$E$108,4,0)</f>
        <v>47.176438750000003</v>
      </c>
      <c r="G84" s="162">
        <f>VLOOKUP(A84,'Annexe 1'!$A$7:$E$108,5,0)</f>
        <v>46.47925</v>
      </c>
    </row>
    <row r="85" spans="1:7" x14ac:dyDescent="0.2">
      <c r="A85" s="26" t="s">
        <v>66</v>
      </c>
      <c r="B85" s="35">
        <v>52</v>
      </c>
      <c r="C85" s="35">
        <v>56</v>
      </c>
      <c r="D85" s="28">
        <f t="shared" si="1"/>
        <v>1293.9093124999999</v>
      </c>
      <c r="E85" s="28">
        <f t="shared" si="1"/>
        <v>1274.7874999999999</v>
      </c>
      <c r="F85" s="28">
        <f>VLOOKUP(A85,'Annexe 1'!$A$7:$E$108,4,0)</f>
        <v>21.746374999999997</v>
      </c>
      <c r="G85" s="29">
        <f>VLOOKUP(A85,'Annexe 1'!$A$7:$E$108,5,0)</f>
        <v>21.425000000000001</v>
      </c>
    </row>
    <row r="86" spans="1:7" x14ac:dyDescent="0.2">
      <c r="A86" s="31" t="s">
        <v>70</v>
      </c>
      <c r="B86" s="34">
        <v>56</v>
      </c>
      <c r="C86" s="34">
        <v>57</v>
      </c>
      <c r="D86" s="33">
        <f>(35*F86)+((F86*1.25)*8)+((F86*1.5)*5)+((F86*1.75)*8)</f>
        <v>1606.0523893750001</v>
      </c>
      <c r="E86" s="33">
        <f>(35*G86)+((G86*1.25)*8)+((G86*1.5)*5)+((G86*1.75)*8)</f>
        <v>1582.3176249999999</v>
      </c>
      <c r="F86" s="33">
        <f>VLOOKUP(A86,'Annexe 1'!$A$7:$E$108,4,0)</f>
        <v>24.151163749999998</v>
      </c>
      <c r="G86" s="162">
        <f>VLOOKUP(A86,'Annexe 1'!$A$7:$E$108,5,0)</f>
        <v>23.794249999999998</v>
      </c>
    </row>
    <row r="87" spans="1:7" x14ac:dyDescent="0.2">
      <c r="A87" s="26" t="s">
        <v>83</v>
      </c>
      <c r="B87" s="35">
        <v>52</v>
      </c>
      <c r="C87" s="35">
        <v>56</v>
      </c>
      <c r="D87" s="28">
        <f t="shared" si="1"/>
        <v>1528.2171143749999</v>
      </c>
      <c r="E87" s="28">
        <f t="shared" si="1"/>
        <v>1505.6326250000002</v>
      </c>
      <c r="F87" s="28">
        <f>VLOOKUP(A87,'Annexe 1'!$A$7:$E$108,4,0)</f>
        <v>25.68432125</v>
      </c>
      <c r="G87" s="29">
        <f>VLOOKUP(A87,'Annexe 1'!$A$7:$E$108,5,0)</f>
        <v>25.304750000000002</v>
      </c>
    </row>
    <row r="88" spans="1:7" x14ac:dyDescent="0.2">
      <c r="A88" s="31" t="s">
        <v>84</v>
      </c>
      <c r="B88" s="34">
        <v>51</v>
      </c>
      <c r="C88" s="34">
        <v>55</v>
      </c>
      <c r="D88" s="33">
        <f>(35*F88)+((F88*1.25)*8)+((F88*1.5)*5)+((F88*1.75)*3)</f>
        <v>1830.4096387499999</v>
      </c>
      <c r="E88" s="33">
        <f>(35*G88)+((G88*1.25)*8)+((G88*1.5)*5)+((G88*1.75)*3)</f>
        <v>1803.3592499999997</v>
      </c>
      <c r="F88" s="33">
        <f>VLOOKUP(A88,'Annexe 1'!$A$7:$E$108,4,0)</f>
        <v>31.695404999999994</v>
      </c>
      <c r="G88" s="162">
        <f>VLOOKUP(A88,'Annexe 1'!$A$7:$E$108,5,0)</f>
        <v>31.226999999999997</v>
      </c>
    </row>
    <row r="89" spans="1:7" x14ac:dyDescent="0.2">
      <c r="A89" s="26" t="s">
        <v>85</v>
      </c>
      <c r="B89" s="35">
        <v>52</v>
      </c>
      <c r="C89" s="35">
        <v>56</v>
      </c>
      <c r="D89" s="28">
        <f t="shared" si="1"/>
        <v>2136.7772387499999</v>
      </c>
      <c r="E89" s="28">
        <f t="shared" si="1"/>
        <v>2105.1992500000006</v>
      </c>
      <c r="F89" s="28">
        <f>VLOOKUP(A89,'Annexe 1'!$A$7:$E$108,4,0)</f>
        <v>35.912222499999999</v>
      </c>
      <c r="G89" s="29">
        <f>VLOOKUP(A89,'Annexe 1'!$A$7:$E$108,5,0)</f>
        <v>35.381500000000003</v>
      </c>
    </row>
    <row r="90" spans="1:7" x14ac:dyDescent="0.2">
      <c r="A90" s="31" t="s">
        <v>88</v>
      </c>
      <c r="B90" s="34">
        <v>51</v>
      </c>
      <c r="C90" s="34">
        <v>55</v>
      </c>
      <c r="D90" s="33">
        <f>(35*F90)+((F90*1.25)*8)+((F90*1.5)*5)+((F90*1.75)*3)</f>
        <v>1830.4096387499999</v>
      </c>
      <c r="E90" s="33">
        <f>(35*G90)+((G90*1.25)*8)+((G90*1.5)*5)+((G90*1.75)*3)</f>
        <v>1803.3592499999997</v>
      </c>
      <c r="F90" s="33">
        <f>VLOOKUP(A90,'Annexe 1'!$A$7:$E$108,4,0)</f>
        <v>31.695404999999994</v>
      </c>
      <c r="G90" s="162">
        <f>VLOOKUP(A90,'Annexe 1'!$A$7:$E$108,5,0)</f>
        <v>31.226999999999997</v>
      </c>
    </row>
    <row r="91" spans="1:7" x14ac:dyDescent="0.2">
      <c r="A91" s="26" t="s">
        <v>90</v>
      </c>
      <c r="B91" s="35">
        <v>52</v>
      </c>
      <c r="C91" s="35">
        <v>56</v>
      </c>
      <c r="D91" s="28">
        <f>(35*F91)+((F91*1.25)*8)+((F91*1.5)*5)+((F91*1.75)*4)</f>
        <v>1363.6928462499998</v>
      </c>
      <c r="E91" s="28">
        <f>(35*G91)+((G91*1.25)*8)+((G91*1.5)*5)+((G91*1.75)*4)</f>
        <v>1343.5397499999999</v>
      </c>
      <c r="F91" s="28">
        <f>VLOOKUP(A91,'Annexe 1'!$A$7:$E$108,4,0)</f>
        <v>22.919207499999999</v>
      </c>
      <c r="G91" s="29">
        <f>VLOOKUP(A91,'Annexe 1'!$A$7:$E$108,5,0)</f>
        <v>22.580500000000001</v>
      </c>
    </row>
    <row r="92" spans="1:7" x14ac:dyDescent="0.2">
      <c r="A92" s="31" t="s">
        <v>96</v>
      </c>
      <c r="B92" s="34">
        <v>56</v>
      </c>
      <c r="C92" s="34">
        <v>57</v>
      </c>
      <c r="D92" s="33">
        <f>(35*F92)+((F92*1.25)*8)+((F92*1.5)*5)+((F92*1.75)*8)</f>
        <v>1706.84303125</v>
      </c>
      <c r="E92" s="33">
        <f>(35*G92)+((G92*1.25)*8)+((G92*1.5)*5)+((G92*1.75)*8)</f>
        <v>1681.6187500000001</v>
      </c>
      <c r="F92" s="33">
        <f>VLOOKUP(A92,'Annexe 1'!$A$7:$E$108,4,0)</f>
        <v>25.666812499999999</v>
      </c>
      <c r="G92" s="162">
        <f>VLOOKUP(A92,'Annexe 1'!$A$7:$E$108,5,0)</f>
        <v>25.287500000000001</v>
      </c>
    </row>
    <row r="93" spans="1:7" x14ac:dyDescent="0.2">
      <c r="A93" s="26" t="s">
        <v>98</v>
      </c>
      <c r="B93" s="35">
        <v>56</v>
      </c>
      <c r="C93" s="35">
        <v>57</v>
      </c>
      <c r="D93" s="28">
        <f>(35*F93)+((F93*1.25)*8)+((F93*1.5)*5)+((F93*1.75)*8)</f>
        <v>1706.84303125</v>
      </c>
      <c r="E93" s="28">
        <f>(35*G93)+((G93*1.25)*8)+((G93*1.5)*5)+((G93*1.75)*8)</f>
        <v>1681.6187500000001</v>
      </c>
      <c r="F93" s="28">
        <f>VLOOKUP(A93,'Annexe 1'!$A$7:$E$108,4,0)</f>
        <v>25.666812499999999</v>
      </c>
      <c r="G93" s="29">
        <f>VLOOKUP(A93,'Annexe 1'!$A$7:$E$108,5,0)</f>
        <v>25.287500000000001</v>
      </c>
    </row>
    <row r="94" spans="1:7" ht="15.75" thickBot="1" x14ac:dyDescent="0.25">
      <c r="A94" s="38" t="s">
        <v>104</v>
      </c>
      <c r="B94" s="41">
        <v>52</v>
      </c>
      <c r="C94" s="41">
        <v>56</v>
      </c>
      <c r="D94" s="40">
        <f t="shared" si="1"/>
        <v>731.45886187499991</v>
      </c>
      <c r="E94" s="40">
        <f t="shared" si="1"/>
        <v>720.64912499999991</v>
      </c>
      <c r="F94" s="40">
        <f>VLOOKUP(A94,'Annexe 1'!$A$7:$E$108,4,0)</f>
        <v>12.29342625</v>
      </c>
      <c r="G94" s="163">
        <f>VLOOKUP(A94,'Annexe 1'!$A$7:$E$108,5,0)</f>
        <v>12.111750000000001</v>
      </c>
    </row>
  </sheetData>
  <mergeCells count="4">
    <mergeCell ref="A6:G6"/>
    <mergeCell ref="A51:G51"/>
    <mergeCell ref="A4:G4"/>
    <mergeCell ref="I50:M50"/>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5D80-95D3-1844-97FF-C007F81C2803}">
  <sheetPr>
    <tabColor theme="9"/>
  </sheetPr>
  <dimension ref="A1:M113"/>
  <sheetViews>
    <sheetView topLeftCell="B3" zoomScaleNormal="100" workbookViewId="0">
      <selection sqref="A1:I1"/>
    </sheetView>
  </sheetViews>
  <sheetFormatPr defaultColWidth="10.8515625" defaultRowHeight="15" x14ac:dyDescent="0.2"/>
  <cols>
    <col min="1" max="1" width="52.65234375" customWidth="1"/>
    <col min="2" max="2" width="14.30078125" customWidth="1"/>
    <col min="3" max="3" width="14.796875" customWidth="1"/>
    <col min="4" max="5" width="15.66015625" customWidth="1"/>
    <col min="6" max="8" width="14.796875" customWidth="1"/>
    <col min="9" max="9" width="13.19140625" customWidth="1"/>
    <col min="10" max="10" width="4.3125" customWidth="1"/>
    <col min="11" max="13" width="10.8515625" customWidth="1"/>
  </cols>
  <sheetData>
    <row r="1" spans="1:13" ht="50.1" customHeight="1" x14ac:dyDescent="0.2">
      <c r="A1" s="207" t="s">
        <v>250</v>
      </c>
      <c r="B1" s="207"/>
      <c r="C1" s="207"/>
      <c r="D1" s="207"/>
      <c r="E1" s="207"/>
      <c r="F1" s="207"/>
      <c r="G1" s="207"/>
      <c r="H1" s="207"/>
      <c r="I1" s="207"/>
    </row>
    <row r="2" spans="1:13" x14ac:dyDescent="0.2">
      <c r="A2" s="1"/>
      <c r="B2" s="1"/>
      <c r="C2" s="1"/>
      <c r="D2" s="1"/>
      <c r="E2" s="1"/>
      <c r="F2" s="1"/>
      <c r="G2" s="1"/>
      <c r="H2" s="1"/>
      <c r="I2" s="1"/>
    </row>
    <row r="3" spans="1:13" x14ac:dyDescent="0.2">
      <c r="A3" s="98" t="s">
        <v>247</v>
      </c>
      <c r="B3" s="1"/>
      <c r="C3" s="1"/>
      <c r="D3" s="1"/>
      <c r="E3" s="1"/>
      <c r="F3" s="1"/>
      <c r="G3" s="1"/>
      <c r="H3" s="1"/>
      <c r="I3" s="42"/>
    </row>
    <row r="4" spans="1:13" x14ac:dyDescent="0.2">
      <c r="A4" s="3" t="s">
        <v>1</v>
      </c>
      <c r="B4" s="3"/>
      <c r="C4" s="1"/>
      <c r="D4" s="1"/>
      <c r="E4" s="1"/>
      <c r="F4" s="1"/>
      <c r="G4" s="43"/>
      <c r="H4" s="43"/>
      <c r="I4" s="1"/>
    </row>
    <row r="5" spans="1:13" ht="15.75" thickBot="1" x14ac:dyDescent="0.25">
      <c r="A5" s="1"/>
      <c r="B5" s="1"/>
      <c r="C5" s="44"/>
      <c r="D5" s="44"/>
      <c r="E5" s="44"/>
      <c r="F5" s="44"/>
      <c r="G5" s="1"/>
      <c r="H5" s="1"/>
      <c r="I5" s="1"/>
      <c r="L5">
        <v>2019</v>
      </c>
      <c r="M5">
        <v>2022</v>
      </c>
    </row>
    <row r="6" spans="1:13" ht="54.75" x14ac:dyDescent="0.2">
      <c r="A6" s="45" t="s">
        <v>2</v>
      </c>
      <c r="B6" s="46" t="s">
        <v>223</v>
      </c>
      <c r="C6" s="46" t="s">
        <v>222</v>
      </c>
      <c r="D6" s="47" t="s">
        <v>230</v>
      </c>
      <c r="E6" s="47" t="s">
        <v>229</v>
      </c>
      <c r="F6" s="63" t="s">
        <v>221</v>
      </c>
      <c r="G6" s="63" t="s">
        <v>220</v>
      </c>
      <c r="H6" s="47" t="s">
        <v>228</v>
      </c>
      <c r="I6" s="158" t="s">
        <v>227</v>
      </c>
      <c r="K6" s="49" t="s">
        <v>119</v>
      </c>
      <c r="L6" s="49">
        <v>779.22</v>
      </c>
      <c r="M6" s="164">
        <f>779.22*1.015</f>
        <v>790.90829999999994</v>
      </c>
    </row>
    <row r="7" spans="1:13" x14ac:dyDescent="0.2">
      <c r="A7" s="9" t="s">
        <v>3</v>
      </c>
      <c r="B7" s="28">
        <f t="shared" ref="B7:B14" si="0">$M$6+($L$7*(H7-$M$6))</f>
        <v>984.58247999999992</v>
      </c>
      <c r="C7" s="28">
        <f>$L$6+($L$7*(I7-$L$6))</f>
        <v>970.03200000000004</v>
      </c>
      <c r="D7" s="28">
        <f t="shared" ref="D7:E22" si="1">2*(H7-B7)</f>
        <v>903.81283999999982</v>
      </c>
      <c r="E7" s="28">
        <f t="shared" si="1"/>
        <v>890.4559999999999</v>
      </c>
      <c r="F7" s="28">
        <f>B7/40</f>
        <v>24.614561999999999</v>
      </c>
      <c r="G7" s="28">
        <f t="shared" ref="G7:G70" si="2">C7/40</f>
        <v>24.250800000000002</v>
      </c>
      <c r="H7" s="28">
        <f>VLOOKUP(A7,'Annexe 1'!$A$7:$C$108,2,FALSE)</f>
        <v>1436.4888999999998</v>
      </c>
      <c r="I7" s="28">
        <f>VLOOKUP(A7,'Annexe 1'!$A$7:$C$108,3,FALSE)</f>
        <v>1415.26</v>
      </c>
      <c r="K7" t="s">
        <v>120</v>
      </c>
      <c r="L7" s="66">
        <v>0.3</v>
      </c>
    </row>
    <row r="8" spans="1:13" x14ac:dyDescent="0.2">
      <c r="A8" s="7" t="s">
        <v>4</v>
      </c>
      <c r="B8" s="33">
        <f t="shared" si="0"/>
        <v>960.03368999999998</v>
      </c>
      <c r="C8" s="33">
        <f t="shared" ref="C8:C71" si="3">$L$6+($L$7*(I8-$L$6))</f>
        <v>945.846</v>
      </c>
      <c r="D8" s="33">
        <f t="shared" si="1"/>
        <v>789.25181999999995</v>
      </c>
      <c r="E8" s="33">
        <f t="shared" si="1"/>
        <v>777.58800000000019</v>
      </c>
      <c r="F8" s="33">
        <f t="shared" ref="F8:F71" si="4">B8/40</f>
        <v>24.000842249999998</v>
      </c>
      <c r="G8" s="33">
        <f t="shared" si="2"/>
        <v>23.646149999999999</v>
      </c>
      <c r="H8" s="33">
        <f>VLOOKUP(A8,'Annexe 1'!$A$7:$C$108,2,FALSE)</f>
        <v>1354.6596</v>
      </c>
      <c r="I8" s="33">
        <f>VLOOKUP(A8,'Annexe 1'!$A$7:$C$108,3,FALSE)</f>
        <v>1334.64</v>
      </c>
    </row>
    <row r="9" spans="1:13" x14ac:dyDescent="0.2">
      <c r="A9" s="9" t="s">
        <v>5</v>
      </c>
      <c r="B9" s="28">
        <f t="shared" si="0"/>
        <v>971.35195499999986</v>
      </c>
      <c r="C9" s="28">
        <f t="shared" si="3"/>
        <v>956.99699999999996</v>
      </c>
      <c r="D9" s="28">
        <f t="shared" si="1"/>
        <v>842.07038999999986</v>
      </c>
      <c r="E9" s="28">
        <f t="shared" si="1"/>
        <v>829.62599999999998</v>
      </c>
      <c r="F9" s="28">
        <f t="shared" si="4"/>
        <v>24.283798874999995</v>
      </c>
      <c r="G9" s="28">
        <f t="shared" si="2"/>
        <v>23.924924999999998</v>
      </c>
      <c r="H9" s="28">
        <f>VLOOKUP(A9,'Annexe 1'!$A$7:$C$108,2,FALSE)</f>
        <v>1392.3871499999998</v>
      </c>
      <c r="I9" s="28">
        <f>VLOOKUP(A9,'Annexe 1'!$A$7:$C$108,3,FALSE)</f>
        <v>1371.81</v>
      </c>
    </row>
    <row r="10" spans="1:13" x14ac:dyDescent="0.2">
      <c r="A10" s="7" t="s">
        <v>6</v>
      </c>
      <c r="B10" s="33">
        <f t="shared" si="0"/>
        <v>877.25840999999991</v>
      </c>
      <c r="C10" s="33">
        <f t="shared" si="3"/>
        <v>864.29399999999998</v>
      </c>
      <c r="D10" s="33">
        <f t="shared" si="1"/>
        <v>402.9671800000001</v>
      </c>
      <c r="E10" s="33">
        <f t="shared" si="1"/>
        <v>397.01199999999994</v>
      </c>
      <c r="F10" s="33">
        <f t="shared" si="4"/>
        <v>21.931460249999997</v>
      </c>
      <c r="G10" s="33">
        <f t="shared" si="2"/>
        <v>21.60735</v>
      </c>
      <c r="H10" s="33">
        <f>VLOOKUP(A10,'Annexe 1'!$A$7:$C$108,2,FALSE)</f>
        <v>1078.742</v>
      </c>
      <c r="I10" s="33">
        <f>VLOOKUP(A10,'Annexe 1'!$A$7:$C$108,3,FALSE)</f>
        <v>1062.8</v>
      </c>
    </row>
    <row r="11" spans="1:13" x14ac:dyDescent="0.2">
      <c r="A11" s="9" t="s">
        <v>7</v>
      </c>
      <c r="B11" s="28">
        <f t="shared" si="0"/>
        <v>950.10394499999995</v>
      </c>
      <c r="C11" s="28">
        <f t="shared" si="3"/>
        <v>936.06299999999999</v>
      </c>
      <c r="D11" s="28">
        <f t="shared" si="1"/>
        <v>742.91300999999999</v>
      </c>
      <c r="E11" s="28">
        <f t="shared" si="1"/>
        <v>731.93399999999997</v>
      </c>
      <c r="F11" s="28">
        <f t="shared" si="4"/>
        <v>23.752598624999997</v>
      </c>
      <c r="G11" s="28">
        <f t="shared" si="2"/>
        <v>23.401575000000001</v>
      </c>
      <c r="H11" s="28">
        <f>VLOOKUP(A11,'Annexe 1'!$A$7:$C$108,2,FALSE)</f>
        <v>1321.5604499999999</v>
      </c>
      <c r="I11" s="28">
        <f>VLOOKUP(A11,'Annexe 1'!$A$7:$C$108,3,FALSE)</f>
        <v>1302.03</v>
      </c>
    </row>
    <row r="12" spans="1:13" x14ac:dyDescent="0.2">
      <c r="A12" s="7" t="s">
        <v>8</v>
      </c>
      <c r="B12" s="33">
        <f t="shared" si="0"/>
        <v>984.58247999999992</v>
      </c>
      <c r="C12" s="33">
        <f t="shared" si="3"/>
        <v>970.03200000000004</v>
      </c>
      <c r="D12" s="33">
        <f t="shared" si="1"/>
        <v>903.81283999999982</v>
      </c>
      <c r="E12" s="33">
        <f t="shared" si="1"/>
        <v>890.4559999999999</v>
      </c>
      <c r="F12" s="33">
        <f t="shared" si="4"/>
        <v>24.614561999999999</v>
      </c>
      <c r="G12" s="33">
        <f t="shared" si="2"/>
        <v>24.250800000000002</v>
      </c>
      <c r="H12" s="33">
        <f>VLOOKUP(A12,'Annexe 1'!$A$7:$C$108,2,FALSE)</f>
        <v>1436.4888999999998</v>
      </c>
      <c r="I12" s="33">
        <f>VLOOKUP(A12,'Annexe 1'!$A$7:$C$108,3,FALSE)</f>
        <v>1415.26</v>
      </c>
    </row>
    <row r="13" spans="1:13" x14ac:dyDescent="0.2">
      <c r="A13" s="9" t="s">
        <v>12</v>
      </c>
      <c r="B13" s="28">
        <f t="shared" si="0"/>
        <v>861.84766500000001</v>
      </c>
      <c r="C13" s="28">
        <f t="shared" si="3"/>
        <v>849.11099999999999</v>
      </c>
      <c r="D13" s="28">
        <f t="shared" si="1"/>
        <v>331.05036999999993</v>
      </c>
      <c r="E13" s="28">
        <f t="shared" si="1"/>
        <v>326.15800000000013</v>
      </c>
      <c r="F13" s="28">
        <f t="shared" si="4"/>
        <v>21.546191624999999</v>
      </c>
      <c r="G13" s="28">
        <f t="shared" si="2"/>
        <v>21.227775000000001</v>
      </c>
      <c r="H13" s="28">
        <f>VLOOKUP(A13,'Annexe 1'!$A$7:$C$108,2,FALSE)</f>
        <v>1027.37285</v>
      </c>
      <c r="I13" s="28">
        <f>VLOOKUP(A13,'Annexe 1'!$A$7:$C$108,3,FALSE)</f>
        <v>1012.19</v>
      </c>
    </row>
    <row r="14" spans="1:13" x14ac:dyDescent="0.2">
      <c r="A14" s="7" t="s">
        <v>9</v>
      </c>
      <c r="B14" s="33">
        <f t="shared" si="0"/>
        <v>933.98066999999992</v>
      </c>
      <c r="C14" s="33">
        <f t="shared" si="3"/>
        <v>920.178</v>
      </c>
      <c r="D14" s="33">
        <f t="shared" si="1"/>
        <v>667.67105999999967</v>
      </c>
      <c r="E14" s="33">
        <f t="shared" si="1"/>
        <v>657.80399999999986</v>
      </c>
      <c r="F14" s="33">
        <f t="shared" si="4"/>
        <v>23.349516749999999</v>
      </c>
      <c r="G14" s="33">
        <f t="shared" si="2"/>
        <v>23.004449999999999</v>
      </c>
      <c r="H14" s="33">
        <f>VLOOKUP(A14,'Annexe 1'!$A$7:$C$108,2,FALSE)</f>
        <v>1267.8161999999998</v>
      </c>
      <c r="I14" s="33">
        <f>VLOOKUP(A14,'Annexe 1'!$A$7:$C$108,3,FALSE)</f>
        <v>1249.08</v>
      </c>
    </row>
    <row r="15" spans="1:13" x14ac:dyDescent="0.2">
      <c r="A15" s="9" t="s">
        <v>10</v>
      </c>
      <c r="B15" s="28">
        <f>H15</f>
        <v>516.32034999999996</v>
      </c>
      <c r="C15" s="28">
        <f t="shared" si="3"/>
        <v>698.06100000000004</v>
      </c>
      <c r="D15" s="28" t="s">
        <v>117</v>
      </c>
      <c r="E15" s="28" t="s">
        <v>117</v>
      </c>
      <c r="F15" s="28">
        <f t="shared" si="4"/>
        <v>12.908008749999999</v>
      </c>
      <c r="G15" s="28">
        <f t="shared" si="2"/>
        <v>17.451525</v>
      </c>
      <c r="H15" s="28">
        <f>VLOOKUP(A15,'Annexe 1'!$A$7:$C$108,2,FALSE)</f>
        <v>516.32034999999996</v>
      </c>
      <c r="I15" s="28">
        <f>VLOOKUP(A15,'Annexe 1'!$A$7:$C$108,3,FALSE)</f>
        <v>508.69</v>
      </c>
    </row>
    <row r="16" spans="1:13" x14ac:dyDescent="0.2">
      <c r="A16" s="7" t="s">
        <v>11</v>
      </c>
      <c r="B16" s="33">
        <f>$M$6+($L$7*(H16-$M$6))</f>
        <v>861.84766500000001</v>
      </c>
      <c r="C16" s="33">
        <f t="shared" si="3"/>
        <v>849.11099999999999</v>
      </c>
      <c r="D16" s="33">
        <f t="shared" si="1"/>
        <v>331.05036999999993</v>
      </c>
      <c r="E16" s="33">
        <f>2*(I16-C16)</f>
        <v>326.15800000000013</v>
      </c>
      <c r="F16" s="33">
        <f t="shared" si="4"/>
        <v>21.546191624999999</v>
      </c>
      <c r="G16" s="33">
        <f t="shared" si="2"/>
        <v>21.227775000000001</v>
      </c>
      <c r="H16" s="33">
        <f>VLOOKUP(A16,'Annexe 1'!$A$7:$C$108,2,FALSE)</f>
        <v>1027.37285</v>
      </c>
      <c r="I16" s="33">
        <f>VLOOKUP(A16,'Annexe 1'!$A$7:$C$108,3,FALSE)</f>
        <v>1012.19</v>
      </c>
    </row>
    <row r="17" spans="1:9" x14ac:dyDescent="0.2">
      <c r="A17" s="9" t="s">
        <v>13</v>
      </c>
      <c r="B17" s="28">
        <f>H17</f>
        <v>491.73704999999995</v>
      </c>
      <c r="C17" s="28">
        <f t="shared" si="3"/>
        <v>690.79500000000007</v>
      </c>
      <c r="D17" s="28" t="s">
        <v>117</v>
      </c>
      <c r="E17" s="28" t="s">
        <v>117</v>
      </c>
      <c r="F17" s="28">
        <f t="shared" si="4"/>
        <v>12.29342625</v>
      </c>
      <c r="G17" s="28">
        <f t="shared" si="2"/>
        <v>17.269875000000003</v>
      </c>
      <c r="H17" s="28">
        <f>VLOOKUP(A17,'Annexe 1'!$A$7:$C$108,2,FALSE)</f>
        <v>491.73704999999995</v>
      </c>
      <c r="I17" s="28">
        <f>VLOOKUP(A17,'Annexe 1'!$A$7:$C$108,3,FALSE)</f>
        <v>484.47</v>
      </c>
    </row>
    <row r="18" spans="1:9" x14ac:dyDescent="0.2">
      <c r="A18" s="7" t="s">
        <v>14</v>
      </c>
      <c r="B18" s="33">
        <f>$M$6+($L$7*(H18-$M$6))</f>
        <v>922.56496499999992</v>
      </c>
      <c r="C18" s="33">
        <f t="shared" si="3"/>
        <v>908.93100000000004</v>
      </c>
      <c r="D18" s="33">
        <f t="shared" si="1"/>
        <v>614.39776999999981</v>
      </c>
      <c r="E18" s="33">
        <f>2*(I18-C18)</f>
        <v>605.31799999999976</v>
      </c>
      <c r="F18" s="33">
        <f t="shared" si="4"/>
        <v>23.064124124999999</v>
      </c>
      <c r="G18" s="33">
        <f t="shared" si="2"/>
        <v>22.723275000000001</v>
      </c>
      <c r="H18" s="33">
        <f>VLOOKUP(A18,'Annexe 1'!$A$7:$C$108,2,FALSE)</f>
        <v>1229.7638499999998</v>
      </c>
      <c r="I18" s="33">
        <f>VLOOKUP(A18,'Annexe 1'!$A$7:$C$108,3,FALSE)</f>
        <v>1211.5899999999999</v>
      </c>
    </row>
    <row r="19" spans="1:9" x14ac:dyDescent="0.2">
      <c r="A19" s="9" t="s">
        <v>15</v>
      </c>
      <c r="B19" s="28">
        <f>$M$6+($L$7*(H19-$M$6))</f>
        <v>922.56496499999992</v>
      </c>
      <c r="C19" s="28">
        <f t="shared" si="3"/>
        <v>908.93100000000004</v>
      </c>
      <c r="D19" s="28">
        <f t="shared" si="1"/>
        <v>614.39776999999981</v>
      </c>
      <c r="E19" s="28">
        <f>2*(I19-C19)</f>
        <v>605.31799999999976</v>
      </c>
      <c r="F19" s="28">
        <f t="shared" si="4"/>
        <v>23.064124124999999</v>
      </c>
      <c r="G19" s="28">
        <f t="shared" si="2"/>
        <v>22.723275000000001</v>
      </c>
      <c r="H19" s="28">
        <f>VLOOKUP(A19,'Annexe 1'!$A$7:$C$108,2,FALSE)</f>
        <v>1229.7638499999998</v>
      </c>
      <c r="I19" s="28">
        <f>VLOOKUP(A19,'Annexe 1'!$A$7:$C$108,3,FALSE)</f>
        <v>1211.5899999999999</v>
      </c>
    </row>
    <row r="20" spans="1:9" x14ac:dyDescent="0.2">
      <c r="A20" s="7" t="s">
        <v>16</v>
      </c>
      <c r="B20" s="33">
        <f>$M$6+($L$7*(H20-$M$6))</f>
        <v>861.84766500000001</v>
      </c>
      <c r="C20" s="33">
        <f t="shared" si="3"/>
        <v>849.11099999999999</v>
      </c>
      <c r="D20" s="33">
        <f t="shared" si="1"/>
        <v>331.05036999999993</v>
      </c>
      <c r="E20" s="33">
        <f>2*(I20-C20)</f>
        <v>326.15800000000013</v>
      </c>
      <c r="F20" s="33">
        <f t="shared" si="4"/>
        <v>21.546191624999999</v>
      </c>
      <c r="G20" s="33">
        <f t="shared" si="2"/>
        <v>21.227775000000001</v>
      </c>
      <c r="H20" s="33">
        <f>VLOOKUP(A20,'Annexe 1'!$A$7:$C$108,2,FALSE)</f>
        <v>1027.37285</v>
      </c>
      <c r="I20" s="33">
        <f>VLOOKUP(A20,'Annexe 1'!$A$7:$C$108,3,FALSE)</f>
        <v>1012.19</v>
      </c>
    </row>
    <row r="21" spans="1:9" x14ac:dyDescent="0.2">
      <c r="A21" s="26" t="s">
        <v>17</v>
      </c>
      <c r="B21" s="28">
        <f>$M$6+($L$7*(H21-$M$6))</f>
        <v>950.10394499999995</v>
      </c>
      <c r="C21" s="28">
        <f t="shared" si="3"/>
        <v>936.06299999999999</v>
      </c>
      <c r="D21" s="28">
        <f t="shared" si="1"/>
        <v>742.91300999999999</v>
      </c>
      <c r="E21" s="28">
        <f>2*(I21-C21)</f>
        <v>731.93399999999997</v>
      </c>
      <c r="F21" s="28">
        <f t="shared" si="4"/>
        <v>23.752598624999997</v>
      </c>
      <c r="G21" s="28">
        <f t="shared" si="2"/>
        <v>23.401575000000001</v>
      </c>
      <c r="H21" s="28">
        <f>VLOOKUP(A21,'Annexe 1'!$A$7:$C$108,2,FALSE)</f>
        <v>1321.5604499999999</v>
      </c>
      <c r="I21" s="28">
        <f>VLOOKUP(A21,'Annexe 1'!$A$7:$C$108,3,FALSE)</f>
        <v>1302.03</v>
      </c>
    </row>
    <row r="22" spans="1:9" x14ac:dyDescent="0.2">
      <c r="A22" s="7" t="s">
        <v>18</v>
      </c>
      <c r="B22" s="33">
        <f>$M$6+($L$7*(H22-$M$6))</f>
        <v>922.56496499999992</v>
      </c>
      <c r="C22" s="33">
        <f t="shared" si="3"/>
        <v>908.93100000000004</v>
      </c>
      <c r="D22" s="33">
        <f t="shared" si="1"/>
        <v>614.39776999999981</v>
      </c>
      <c r="E22" s="33">
        <f>2*(I22-C22)</f>
        <v>605.31799999999976</v>
      </c>
      <c r="F22" s="33">
        <f t="shared" si="4"/>
        <v>23.064124124999999</v>
      </c>
      <c r="G22" s="33">
        <f t="shared" si="2"/>
        <v>22.723275000000001</v>
      </c>
      <c r="H22" s="33">
        <f>VLOOKUP(A22,'Annexe 1'!$A$7:$C$108,2,FALSE)</f>
        <v>1229.7638499999998</v>
      </c>
      <c r="I22" s="33">
        <f>VLOOKUP(A22,'Annexe 1'!$A$7:$C$108,3,FALSE)</f>
        <v>1211.5899999999999</v>
      </c>
    </row>
    <row r="23" spans="1:9" x14ac:dyDescent="0.2">
      <c r="A23" s="9" t="s">
        <v>19</v>
      </c>
      <c r="B23" s="28">
        <f>H23</f>
        <v>491.73704999999995</v>
      </c>
      <c r="C23" s="28">
        <f t="shared" si="3"/>
        <v>690.79500000000007</v>
      </c>
      <c r="D23" s="28" t="s">
        <v>117</v>
      </c>
      <c r="E23" s="28" t="s">
        <v>117</v>
      </c>
      <c r="F23" s="28">
        <f t="shared" si="4"/>
        <v>12.29342625</v>
      </c>
      <c r="G23" s="28">
        <f t="shared" si="2"/>
        <v>17.269875000000003</v>
      </c>
      <c r="H23" s="28">
        <f>VLOOKUP(A23,'Annexe 1'!$A$7:$C$108,2,FALSE)</f>
        <v>491.73704999999995</v>
      </c>
      <c r="I23" s="28">
        <f>VLOOKUP(A23,'Annexe 1'!$A$7:$C$108,3,FALSE)</f>
        <v>484.47</v>
      </c>
    </row>
    <row r="24" spans="1:9" x14ac:dyDescent="0.2">
      <c r="A24" s="7" t="s">
        <v>20</v>
      </c>
      <c r="B24" s="33">
        <f>$M$6+($L$7*(H24-$M$6))</f>
        <v>942.74417999999991</v>
      </c>
      <c r="C24" s="33">
        <f t="shared" si="3"/>
        <v>928.81200000000001</v>
      </c>
      <c r="D24" s="33">
        <f t="shared" ref="D24:D86" si="5">2*(H24-B24)</f>
        <v>708.56743999999981</v>
      </c>
      <c r="E24" s="33">
        <f>2*(I24-C24)</f>
        <v>698.09599999999978</v>
      </c>
      <c r="F24" s="33">
        <f t="shared" si="4"/>
        <v>23.568604499999999</v>
      </c>
      <c r="G24" s="33">
        <f t="shared" si="2"/>
        <v>23.220300000000002</v>
      </c>
      <c r="H24" s="33">
        <f>VLOOKUP(A24,'Annexe 1'!$A$7:$C$108,2,FALSE)</f>
        <v>1297.0278999999998</v>
      </c>
      <c r="I24" s="33">
        <f>VLOOKUP(A24,'Annexe 1'!$A$7:$C$108,3,FALSE)</f>
        <v>1277.8599999999999</v>
      </c>
    </row>
    <row r="25" spans="1:9" x14ac:dyDescent="0.2">
      <c r="A25" s="9" t="s">
        <v>21</v>
      </c>
      <c r="B25" s="28">
        <f>H25</f>
        <v>491.73704999999995</v>
      </c>
      <c r="C25" s="28">
        <f t="shared" si="3"/>
        <v>690.79500000000007</v>
      </c>
      <c r="D25" s="28" t="s">
        <v>117</v>
      </c>
      <c r="E25" s="28" t="s">
        <v>117</v>
      </c>
      <c r="F25" s="28">
        <f t="shared" si="4"/>
        <v>12.29342625</v>
      </c>
      <c r="G25" s="28">
        <f t="shared" si="2"/>
        <v>17.269875000000003</v>
      </c>
      <c r="H25" s="28">
        <f>VLOOKUP(A25,'Annexe 1'!$A$7:$C$108,2,FALSE)</f>
        <v>491.73704999999995</v>
      </c>
      <c r="I25" s="28">
        <f>VLOOKUP(A25,'Annexe 1'!$A$7:$C$108,3,FALSE)</f>
        <v>484.47</v>
      </c>
    </row>
    <row r="26" spans="1:9" x14ac:dyDescent="0.2">
      <c r="A26" s="7" t="s">
        <v>23</v>
      </c>
      <c r="B26" s="33">
        <f>$M$6+($L$7*(H26-$M$6))</f>
        <v>859.85014499999988</v>
      </c>
      <c r="C26" s="33">
        <f t="shared" si="3"/>
        <v>847.14300000000003</v>
      </c>
      <c r="D26" s="33">
        <f t="shared" si="5"/>
        <v>321.72861000000012</v>
      </c>
      <c r="E26" s="33">
        <f>2*(I26-C26)</f>
        <v>316.97399999999993</v>
      </c>
      <c r="F26" s="33">
        <f t="shared" si="4"/>
        <v>21.496253624999998</v>
      </c>
      <c r="G26" s="33">
        <f t="shared" si="2"/>
        <v>21.178575000000002</v>
      </c>
      <c r="H26" s="33">
        <f>VLOOKUP(A26,'Annexe 1'!$A$7:$C$108,2,FALSE)</f>
        <v>1020.7144499999999</v>
      </c>
      <c r="I26" s="33">
        <f>VLOOKUP(A26,'Annexe 1'!$A$7:$C$108,3,FALSE)</f>
        <v>1005.63</v>
      </c>
    </row>
    <row r="27" spans="1:9" x14ac:dyDescent="0.2">
      <c r="A27" s="9" t="s">
        <v>24</v>
      </c>
      <c r="B27" s="28">
        <f>$M$6+($L$7*(H27-$M$6))</f>
        <v>942.74417999999991</v>
      </c>
      <c r="C27" s="28">
        <f t="shared" si="3"/>
        <v>928.81200000000001</v>
      </c>
      <c r="D27" s="28">
        <f t="shared" si="5"/>
        <v>708.56743999999981</v>
      </c>
      <c r="E27" s="28">
        <f>2*(I27-C27)</f>
        <v>698.09599999999978</v>
      </c>
      <c r="F27" s="28">
        <f t="shared" si="4"/>
        <v>23.568604499999999</v>
      </c>
      <c r="G27" s="28">
        <f t="shared" si="2"/>
        <v>23.220300000000002</v>
      </c>
      <c r="H27" s="28">
        <f>VLOOKUP(A27,'Annexe 1'!$A$7:$C$108,2,FALSE)</f>
        <v>1297.0278999999998</v>
      </c>
      <c r="I27" s="28">
        <f>VLOOKUP(A27,'Annexe 1'!$A$7:$C$108,3,FALSE)</f>
        <v>1277.8599999999999</v>
      </c>
    </row>
    <row r="28" spans="1:9" x14ac:dyDescent="0.2">
      <c r="A28" s="7" t="s">
        <v>25</v>
      </c>
      <c r="B28" s="33">
        <f>$M$6+($L$7*(H28-$M$6))</f>
        <v>877.25840999999991</v>
      </c>
      <c r="C28" s="33">
        <f t="shared" si="3"/>
        <v>864.29399999999998</v>
      </c>
      <c r="D28" s="33">
        <f t="shared" si="5"/>
        <v>402.9671800000001</v>
      </c>
      <c r="E28" s="33">
        <f>2*(I28-C28)</f>
        <v>397.01199999999994</v>
      </c>
      <c r="F28" s="33">
        <f t="shared" si="4"/>
        <v>21.931460249999997</v>
      </c>
      <c r="G28" s="33">
        <f t="shared" si="2"/>
        <v>21.60735</v>
      </c>
      <c r="H28" s="33">
        <f>VLOOKUP(A28,'Annexe 1'!$A$7:$C$108,2,FALSE)</f>
        <v>1078.742</v>
      </c>
      <c r="I28" s="33">
        <f>VLOOKUP(A28,'Annexe 1'!$A$7:$C$108,3,FALSE)</f>
        <v>1062.8</v>
      </c>
    </row>
    <row r="29" spans="1:9" x14ac:dyDescent="0.2">
      <c r="A29" s="9" t="s">
        <v>26</v>
      </c>
      <c r="B29" s="28">
        <f>$M$6+($L$7*(H29-$M$6))</f>
        <v>924.21535499999993</v>
      </c>
      <c r="C29" s="28">
        <f t="shared" si="3"/>
        <v>910.55700000000002</v>
      </c>
      <c r="D29" s="28">
        <f t="shared" si="5"/>
        <v>622.09959000000003</v>
      </c>
      <c r="E29" s="28">
        <f>2*(I29-C29)</f>
        <v>612.90599999999995</v>
      </c>
      <c r="F29" s="28">
        <f t="shared" si="4"/>
        <v>23.105383874999998</v>
      </c>
      <c r="G29" s="28">
        <f t="shared" si="2"/>
        <v>22.763925</v>
      </c>
      <c r="H29" s="28">
        <f>VLOOKUP(A29,'Annexe 1'!$A$7:$C$108,2,FALSE)</f>
        <v>1235.2651499999999</v>
      </c>
      <c r="I29" s="28">
        <f>VLOOKUP(A29,'Annexe 1'!$A$7:$C$108,3,FALSE)</f>
        <v>1217.01</v>
      </c>
    </row>
    <row r="30" spans="1:9" x14ac:dyDescent="0.2">
      <c r="A30" s="7" t="s">
        <v>27</v>
      </c>
      <c r="B30" s="33">
        <f>H30</f>
        <v>491.73704999999995</v>
      </c>
      <c r="C30" s="33">
        <f t="shared" si="3"/>
        <v>690.79500000000007</v>
      </c>
      <c r="D30" s="33" t="s">
        <v>117</v>
      </c>
      <c r="E30" s="33" t="s">
        <v>117</v>
      </c>
      <c r="F30" s="33">
        <f t="shared" si="4"/>
        <v>12.29342625</v>
      </c>
      <c r="G30" s="33">
        <f t="shared" si="2"/>
        <v>17.269875000000003</v>
      </c>
      <c r="H30" s="33">
        <f>VLOOKUP(A30,'Annexe 1'!$A$7:$C$108,2,FALSE)</f>
        <v>491.73704999999995</v>
      </c>
      <c r="I30" s="33">
        <f>VLOOKUP(A30,'Annexe 1'!$A$7:$C$108,3,FALSE)</f>
        <v>484.47</v>
      </c>
    </row>
    <row r="31" spans="1:9" x14ac:dyDescent="0.2">
      <c r="A31" s="9" t="s">
        <v>22</v>
      </c>
      <c r="B31" s="28">
        <f>$M$6+($L$7*(H31-$M$6))</f>
        <v>924.21535499999993</v>
      </c>
      <c r="C31" s="28">
        <f t="shared" si="3"/>
        <v>910.55700000000002</v>
      </c>
      <c r="D31" s="28">
        <f t="shared" si="5"/>
        <v>622.09959000000003</v>
      </c>
      <c r="E31" s="28">
        <f>2*(I31-C31)</f>
        <v>612.90599999999995</v>
      </c>
      <c r="F31" s="28">
        <f t="shared" si="4"/>
        <v>23.105383874999998</v>
      </c>
      <c r="G31" s="28">
        <f t="shared" si="2"/>
        <v>22.763925</v>
      </c>
      <c r="H31" s="28">
        <f>VLOOKUP(A31,'Annexe 1'!$A$7:$C$108,2,FALSE)</f>
        <v>1235.2651499999999</v>
      </c>
      <c r="I31" s="28">
        <f>VLOOKUP(A31,'Annexe 1'!$A$7:$C$108,3,FALSE)</f>
        <v>1217.01</v>
      </c>
    </row>
    <row r="32" spans="1:9" x14ac:dyDescent="0.2">
      <c r="A32" s="7" t="s">
        <v>28</v>
      </c>
      <c r="B32" s="33">
        <f>H32</f>
        <v>491.73704999999995</v>
      </c>
      <c r="C32" s="33">
        <f t="shared" si="3"/>
        <v>690.79500000000007</v>
      </c>
      <c r="D32" s="33" t="s">
        <v>117</v>
      </c>
      <c r="E32" s="33" t="s">
        <v>117</v>
      </c>
      <c r="F32" s="33">
        <f t="shared" si="4"/>
        <v>12.29342625</v>
      </c>
      <c r="G32" s="33">
        <f t="shared" si="2"/>
        <v>17.269875000000003</v>
      </c>
      <c r="H32" s="33">
        <f>VLOOKUP(A32,'Annexe 1'!$A$7:$C$108,2,FALSE)</f>
        <v>491.73704999999995</v>
      </c>
      <c r="I32" s="33">
        <f>VLOOKUP(A32,'Annexe 1'!$A$7:$C$108,3,FALSE)</f>
        <v>484.47</v>
      </c>
    </row>
    <row r="33" spans="1:9" x14ac:dyDescent="0.2">
      <c r="A33" s="9" t="s">
        <v>29</v>
      </c>
      <c r="B33" s="28">
        <f>H33</f>
        <v>491.73704999999995</v>
      </c>
      <c r="C33" s="28">
        <f t="shared" si="3"/>
        <v>690.79500000000007</v>
      </c>
      <c r="D33" s="28" t="s">
        <v>117</v>
      </c>
      <c r="E33" s="28" t="s">
        <v>117</v>
      </c>
      <c r="F33" s="28">
        <f t="shared" si="4"/>
        <v>12.29342625</v>
      </c>
      <c r="G33" s="28">
        <f t="shared" si="2"/>
        <v>17.269875000000003</v>
      </c>
      <c r="H33" s="28">
        <f>VLOOKUP(A33,'Annexe 1'!$A$7:$C$108,2,FALSE)</f>
        <v>491.73704999999995</v>
      </c>
      <c r="I33" s="28">
        <f>VLOOKUP(A33,'Annexe 1'!$A$7:$C$108,3,FALSE)</f>
        <v>484.47</v>
      </c>
    </row>
    <row r="34" spans="1:9" x14ac:dyDescent="0.2">
      <c r="A34" s="7" t="s">
        <v>30</v>
      </c>
      <c r="B34" s="33">
        <f t="shared" ref="B34:B65" si="6">$M$6+($L$7*(H34-$M$6))</f>
        <v>1173.87186</v>
      </c>
      <c r="C34" s="33">
        <f t="shared" si="3"/>
        <v>1156.5240000000001</v>
      </c>
      <c r="D34" s="33">
        <f t="shared" si="5"/>
        <v>1787.1632800000002</v>
      </c>
      <c r="E34" s="33">
        <f t="shared" ref="E34:E65" si="7">2*(I34-C34)</f>
        <v>1760.752</v>
      </c>
      <c r="F34" s="33">
        <f t="shared" si="4"/>
        <v>29.3467965</v>
      </c>
      <c r="G34" s="33">
        <f t="shared" si="2"/>
        <v>28.913100000000004</v>
      </c>
      <c r="H34" s="33">
        <f>VLOOKUP(A34,'Annexe 1'!$A$7:$C$108,2,FALSE)</f>
        <v>2067.4535000000001</v>
      </c>
      <c r="I34" s="33">
        <f>VLOOKUP(A34,'Annexe 1'!$A$7:$C$108,3,FALSE)</f>
        <v>2036.9</v>
      </c>
    </row>
    <row r="35" spans="1:9" x14ac:dyDescent="0.2">
      <c r="A35" s="9" t="s">
        <v>31</v>
      </c>
      <c r="B35" s="28">
        <f t="shared" si="6"/>
        <v>1065.0831449999998</v>
      </c>
      <c r="C35" s="28">
        <f t="shared" si="3"/>
        <v>1049.3430000000001</v>
      </c>
      <c r="D35" s="28">
        <f t="shared" si="5"/>
        <v>1279.48261</v>
      </c>
      <c r="E35" s="28">
        <f t="shared" si="7"/>
        <v>1260.5740000000001</v>
      </c>
      <c r="F35" s="28">
        <f t="shared" si="4"/>
        <v>26.627078624999996</v>
      </c>
      <c r="G35" s="28">
        <f t="shared" si="2"/>
        <v>26.233575000000002</v>
      </c>
      <c r="H35" s="28">
        <f>VLOOKUP(A35,'Annexe 1'!$A$7:$C$108,2,FALSE)</f>
        <v>1704.8244499999998</v>
      </c>
      <c r="I35" s="28">
        <f>VLOOKUP(A35,'Annexe 1'!$A$7:$C$108,3,FALSE)</f>
        <v>1679.63</v>
      </c>
    </row>
    <row r="36" spans="1:9" x14ac:dyDescent="0.2">
      <c r="A36" s="7" t="s">
        <v>32</v>
      </c>
      <c r="B36" s="33">
        <f t="shared" si="6"/>
        <v>1119.7530749999999</v>
      </c>
      <c r="C36" s="33">
        <f t="shared" si="3"/>
        <v>1103.2049999999999</v>
      </c>
      <c r="D36" s="33">
        <f t="shared" si="5"/>
        <v>1534.6089500000003</v>
      </c>
      <c r="E36" s="33">
        <f t="shared" si="7"/>
        <v>1511.9300000000003</v>
      </c>
      <c r="F36" s="33">
        <f t="shared" si="4"/>
        <v>27.993826874999996</v>
      </c>
      <c r="G36" s="33">
        <f t="shared" si="2"/>
        <v>27.580124999999999</v>
      </c>
      <c r="H36" s="33">
        <f>VLOOKUP(A36,'Annexe 1'!$A$7:$C$108,2,FALSE)</f>
        <v>1887.05755</v>
      </c>
      <c r="I36" s="33">
        <f>VLOOKUP(A36,'Annexe 1'!$A$7:$C$108,3,FALSE)</f>
        <v>1859.17</v>
      </c>
    </row>
    <row r="37" spans="1:9" x14ac:dyDescent="0.2">
      <c r="A37" s="9" t="s">
        <v>33</v>
      </c>
      <c r="B37" s="28">
        <f t="shared" si="6"/>
        <v>861.84766500000001</v>
      </c>
      <c r="C37" s="28">
        <f t="shared" si="3"/>
        <v>849.11099999999999</v>
      </c>
      <c r="D37" s="28">
        <f t="shared" si="5"/>
        <v>331.05036999999993</v>
      </c>
      <c r="E37" s="28">
        <f t="shared" si="7"/>
        <v>326.15800000000013</v>
      </c>
      <c r="F37" s="28">
        <f t="shared" si="4"/>
        <v>21.546191624999999</v>
      </c>
      <c r="G37" s="28">
        <f t="shared" si="2"/>
        <v>21.227775000000001</v>
      </c>
      <c r="H37" s="28">
        <f>VLOOKUP(A37,'Annexe 1'!$A$7:$C$108,2,FALSE)</f>
        <v>1027.37285</v>
      </c>
      <c r="I37" s="28">
        <f>VLOOKUP(A37,'Annexe 1'!$A$7:$C$108,3,FALSE)</f>
        <v>1012.19</v>
      </c>
    </row>
    <row r="38" spans="1:9" x14ac:dyDescent="0.2">
      <c r="A38" s="7" t="s">
        <v>34</v>
      </c>
      <c r="B38" s="33">
        <f t="shared" si="6"/>
        <v>933.98066999999992</v>
      </c>
      <c r="C38" s="33">
        <f t="shared" si="3"/>
        <v>920.178</v>
      </c>
      <c r="D38" s="33">
        <f t="shared" si="5"/>
        <v>667.67105999999967</v>
      </c>
      <c r="E38" s="33">
        <f t="shared" si="7"/>
        <v>657.80399999999986</v>
      </c>
      <c r="F38" s="33">
        <f t="shared" si="4"/>
        <v>23.349516749999999</v>
      </c>
      <c r="G38" s="33">
        <f t="shared" si="2"/>
        <v>23.004449999999999</v>
      </c>
      <c r="H38" s="33">
        <f>VLOOKUP(A38,'Annexe 1'!$A$7:$C$108,2,FALSE)</f>
        <v>1267.8161999999998</v>
      </c>
      <c r="I38" s="33">
        <f>VLOOKUP(A38,'Annexe 1'!$A$7:$C$108,3,FALSE)</f>
        <v>1249.08</v>
      </c>
    </row>
    <row r="39" spans="1:9" x14ac:dyDescent="0.2">
      <c r="A39" s="9" t="s">
        <v>35</v>
      </c>
      <c r="B39" s="28">
        <f t="shared" si="6"/>
        <v>991.42154999999991</v>
      </c>
      <c r="C39" s="28">
        <f t="shared" si="3"/>
        <v>976.77</v>
      </c>
      <c r="D39" s="28">
        <f t="shared" si="5"/>
        <v>935.72849999999994</v>
      </c>
      <c r="E39" s="28">
        <f t="shared" si="7"/>
        <v>921.90000000000009</v>
      </c>
      <c r="F39" s="28">
        <f t="shared" si="4"/>
        <v>24.785538749999997</v>
      </c>
      <c r="G39" s="28">
        <f t="shared" si="2"/>
        <v>24.419249999999998</v>
      </c>
      <c r="H39" s="28">
        <f>VLOOKUP(A39,'Annexe 1'!$A$7:$C$108,2,FALSE)</f>
        <v>1459.2857999999999</v>
      </c>
      <c r="I39" s="28">
        <f>VLOOKUP(A39,'Annexe 1'!$A$7:$C$108,3,FALSE)</f>
        <v>1437.72</v>
      </c>
    </row>
    <row r="40" spans="1:9" x14ac:dyDescent="0.2">
      <c r="A40" s="7" t="s">
        <v>36</v>
      </c>
      <c r="B40" s="33">
        <f t="shared" si="6"/>
        <v>1119.7530749999999</v>
      </c>
      <c r="C40" s="33">
        <f t="shared" si="3"/>
        <v>1103.2049999999999</v>
      </c>
      <c r="D40" s="33">
        <f t="shared" si="5"/>
        <v>1534.6089500000003</v>
      </c>
      <c r="E40" s="33">
        <f t="shared" si="7"/>
        <v>1511.9300000000003</v>
      </c>
      <c r="F40" s="33">
        <f t="shared" si="4"/>
        <v>27.993826874999996</v>
      </c>
      <c r="G40" s="33">
        <f t="shared" si="2"/>
        <v>27.580124999999999</v>
      </c>
      <c r="H40" s="33">
        <f>VLOOKUP(A40,'Annexe 1'!$A$7:$C$108,2,FALSE)</f>
        <v>1887.05755</v>
      </c>
      <c r="I40" s="33">
        <f>VLOOKUP(A40,'Annexe 1'!$A$7:$C$108,3,FALSE)</f>
        <v>1859.17</v>
      </c>
    </row>
    <row r="41" spans="1:9" x14ac:dyDescent="0.2">
      <c r="A41" s="9" t="s">
        <v>37</v>
      </c>
      <c r="B41" s="28">
        <f t="shared" si="6"/>
        <v>933.98066999999992</v>
      </c>
      <c r="C41" s="28">
        <f t="shared" si="3"/>
        <v>920.178</v>
      </c>
      <c r="D41" s="28">
        <f t="shared" si="5"/>
        <v>667.67105999999967</v>
      </c>
      <c r="E41" s="28">
        <f t="shared" si="7"/>
        <v>657.80399999999986</v>
      </c>
      <c r="F41" s="28">
        <f t="shared" si="4"/>
        <v>23.349516749999999</v>
      </c>
      <c r="G41" s="28">
        <f t="shared" si="2"/>
        <v>23.004449999999999</v>
      </c>
      <c r="H41" s="28">
        <f>VLOOKUP(A41,'Annexe 1'!$A$7:$C$108,2,FALSE)</f>
        <v>1267.8161999999998</v>
      </c>
      <c r="I41" s="28">
        <f>VLOOKUP(A41,'Annexe 1'!$A$7:$C$108,3,FALSE)</f>
        <v>1249.08</v>
      </c>
    </row>
    <row r="42" spans="1:9" x14ac:dyDescent="0.2">
      <c r="A42" s="7" t="s">
        <v>38</v>
      </c>
      <c r="B42" s="33">
        <f t="shared" si="6"/>
        <v>1357.2265349999998</v>
      </c>
      <c r="C42" s="33">
        <f t="shared" si="3"/>
        <v>1337.1690000000001</v>
      </c>
      <c r="D42" s="33">
        <f t="shared" si="5"/>
        <v>2642.8184300000003</v>
      </c>
      <c r="E42" s="33">
        <f t="shared" si="7"/>
        <v>2603.7620000000002</v>
      </c>
      <c r="F42" s="33">
        <f t="shared" si="4"/>
        <v>33.930663374999995</v>
      </c>
      <c r="G42" s="33">
        <f t="shared" si="2"/>
        <v>33.429225000000002</v>
      </c>
      <c r="H42" s="33">
        <f>VLOOKUP(A42,'Annexe 1'!$A$7:$C$108,2,FALSE)</f>
        <v>2678.6357499999999</v>
      </c>
      <c r="I42" s="33">
        <f>VLOOKUP(A42,'Annexe 1'!$A$7:$C$108,3,FALSE)</f>
        <v>2639.05</v>
      </c>
    </row>
    <row r="43" spans="1:9" x14ac:dyDescent="0.2">
      <c r="A43" s="9" t="s">
        <v>39</v>
      </c>
      <c r="B43" s="28">
        <f t="shared" si="6"/>
        <v>920.42432999999994</v>
      </c>
      <c r="C43" s="28">
        <f t="shared" si="3"/>
        <v>906.822</v>
      </c>
      <c r="D43" s="28">
        <f t="shared" si="5"/>
        <v>604.40813999999978</v>
      </c>
      <c r="E43" s="28">
        <f t="shared" si="7"/>
        <v>595.47599999999989</v>
      </c>
      <c r="F43" s="28">
        <f t="shared" si="4"/>
        <v>23.010608249999997</v>
      </c>
      <c r="G43" s="28">
        <f t="shared" si="2"/>
        <v>22.670549999999999</v>
      </c>
      <c r="H43" s="28">
        <f>VLOOKUP(A43,'Annexe 1'!$A$7:$C$108,2,FALSE)</f>
        <v>1222.6283999999998</v>
      </c>
      <c r="I43" s="28">
        <f>VLOOKUP(A43,'Annexe 1'!$A$7:$C$108,3,FALSE)</f>
        <v>1204.56</v>
      </c>
    </row>
    <row r="44" spans="1:9" x14ac:dyDescent="0.2">
      <c r="A44" s="7" t="s">
        <v>40</v>
      </c>
      <c r="B44" s="33">
        <f t="shared" si="6"/>
        <v>904.33150499999988</v>
      </c>
      <c r="C44" s="33">
        <f t="shared" si="3"/>
        <v>890.96699999999998</v>
      </c>
      <c r="D44" s="33">
        <f t="shared" si="5"/>
        <v>529.30828999999994</v>
      </c>
      <c r="E44" s="33">
        <f t="shared" si="7"/>
        <v>521.4860000000001</v>
      </c>
      <c r="F44" s="33">
        <f t="shared" si="4"/>
        <v>22.608287624999996</v>
      </c>
      <c r="G44" s="33">
        <f t="shared" si="2"/>
        <v>22.274175</v>
      </c>
      <c r="H44" s="33">
        <f>VLOOKUP(A44,'Annexe 1'!$A$7:$C$108,2,FALSE)</f>
        <v>1168.9856499999999</v>
      </c>
      <c r="I44" s="33">
        <f>VLOOKUP(A44,'Annexe 1'!$A$7:$C$108,3,FALSE)</f>
        <v>1151.71</v>
      </c>
    </row>
    <row r="45" spans="1:9" x14ac:dyDescent="0.2">
      <c r="A45" s="9" t="s">
        <v>41</v>
      </c>
      <c r="B45" s="28">
        <f t="shared" si="6"/>
        <v>920.42432999999994</v>
      </c>
      <c r="C45" s="28">
        <f t="shared" si="3"/>
        <v>906.822</v>
      </c>
      <c r="D45" s="28">
        <f t="shared" si="5"/>
        <v>604.40813999999978</v>
      </c>
      <c r="E45" s="28">
        <f t="shared" si="7"/>
        <v>595.47599999999989</v>
      </c>
      <c r="F45" s="28">
        <f t="shared" si="4"/>
        <v>23.010608249999997</v>
      </c>
      <c r="G45" s="28">
        <f t="shared" si="2"/>
        <v>22.670549999999999</v>
      </c>
      <c r="H45" s="28">
        <f>VLOOKUP(A45,'Annexe 1'!$A$7:$C$108,2,FALSE)</f>
        <v>1222.6283999999998</v>
      </c>
      <c r="I45" s="28">
        <f>VLOOKUP(A45,'Annexe 1'!$A$7:$C$108,3,FALSE)</f>
        <v>1204.56</v>
      </c>
    </row>
    <row r="46" spans="1:9" x14ac:dyDescent="0.2">
      <c r="A46" s="7" t="s">
        <v>42</v>
      </c>
      <c r="B46" s="33">
        <f t="shared" si="6"/>
        <v>904.33150499999988</v>
      </c>
      <c r="C46" s="33">
        <f t="shared" si="3"/>
        <v>890.96699999999998</v>
      </c>
      <c r="D46" s="33">
        <f t="shared" si="5"/>
        <v>529.30828999999994</v>
      </c>
      <c r="E46" s="33">
        <f t="shared" si="7"/>
        <v>521.4860000000001</v>
      </c>
      <c r="F46" s="33">
        <f t="shared" si="4"/>
        <v>22.608287624999996</v>
      </c>
      <c r="G46" s="33">
        <f t="shared" si="2"/>
        <v>22.274175</v>
      </c>
      <c r="H46" s="33">
        <f>VLOOKUP(A46,'Annexe 1'!$A$7:$C$108,2,FALSE)</f>
        <v>1168.9856499999999</v>
      </c>
      <c r="I46" s="33">
        <f>VLOOKUP(A46,'Annexe 1'!$A$7:$C$108,3,FALSE)</f>
        <v>1151.71</v>
      </c>
    </row>
    <row r="47" spans="1:9" x14ac:dyDescent="0.2">
      <c r="A47" s="9" t="s">
        <v>43</v>
      </c>
      <c r="B47" s="28">
        <f t="shared" si="6"/>
        <v>937.09874999999988</v>
      </c>
      <c r="C47" s="28">
        <f t="shared" si="3"/>
        <v>923.25</v>
      </c>
      <c r="D47" s="28">
        <f t="shared" si="5"/>
        <v>682.22209999999995</v>
      </c>
      <c r="E47" s="28">
        <f t="shared" si="7"/>
        <v>672.13999999999987</v>
      </c>
      <c r="F47" s="28">
        <f t="shared" si="4"/>
        <v>23.427468749999996</v>
      </c>
      <c r="G47" s="28">
        <f t="shared" si="2"/>
        <v>23.081250000000001</v>
      </c>
      <c r="H47" s="28">
        <f>VLOOKUP(A47,'Annexe 1'!$A$7:$C$108,2,FALSE)</f>
        <v>1278.2097999999999</v>
      </c>
      <c r="I47" s="28">
        <f>VLOOKUP(A47,'Annexe 1'!$A$7:$C$108,3,FALSE)</f>
        <v>1259.32</v>
      </c>
    </row>
    <row r="48" spans="1:9" x14ac:dyDescent="0.2">
      <c r="A48" s="7" t="s">
        <v>44</v>
      </c>
      <c r="B48" s="33">
        <f t="shared" si="6"/>
        <v>937.34539499999994</v>
      </c>
      <c r="C48" s="33">
        <f t="shared" si="3"/>
        <v>923.49300000000005</v>
      </c>
      <c r="D48" s="33">
        <f t="shared" si="5"/>
        <v>683.37311000000022</v>
      </c>
      <c r="E48" s="33">
        <f t="shared" si="7"/>
        <v>673.27400000000011</v>
      </c>
      <c r="F48" s="33">
        <f t="shared" si="4"/>
        <v>23.433634874999999</v>
      </c>
      <c r="G48" s="33">
        <f t="shared" si="2"/>
        <v>23.087325</v>
      </c>
      <c r="H48" s="33">
        <f>VLOOKUP(A48,'Annexe 1'!$A$7:$C$108,2,FALSE)</f>
        <v>1279.0319500000001</v>
      </c>
      <c r="I48" s="33">
        <f>VLOOKUP(A48,'Annexe 1'!$A$7:$C$108,3,FALSE)</f>
        <v>1260.1300000000001</v>
      </c>
    </row>
    <row r="49" spans="1:9" x14ac:dyDescent="0.2">
      <c r="A49" s="9" t="s">
        <v>45</v>
      </c>
      <c r="B49" s="28">
        <f t="shared" si="6"/>
        <v>1090.6520099999998</v>
      </c>
      <c r="C49" s="28">
        <f t="shared" si="3"/>
        <v>1074.5340000000001</v>
      </c>
      <c r="D49" s="28">
        <f t="shared" si="5"/>
        <v>1398.8039799999997</v>
      </c>
      <c r="E49" s="28">
        <f t="shared" si="7"/>
        <v>1378.1319999999996</v>
      </c>
      <c r="F49" s="28">
        <f t="shared" si="4"/>
        <v>27.266300249999993</v>
      </c>
      <c r="G49" s="28">
        <f t="shared" si="2"/>
        <v>26.863350000000004</v>
      </c>
      <c r="H49" s="28">
        <f>VLOOKUP(A49,'Annexe 1'!$A$7:$C$108,2,FALSE)</f>
        <v>1790.0539999999996</v>
      </c>
      <c r="I49" s="28">
        <f>VLOOKUP(A49,'Annexe 1'!$A$7:$C$108,3,FALSE)</f>
        <v>1763.6</v>
      </c>
    </row>
    <row r="50" spans="1:9" x14ac:dyDescent="0.2">
      <c r="A50" s="7" t="s">
        <v>46</v>
      </c>
      <c r="B50" s="33">
        <f t="shared" si="6"/>
        <v>1037.6111549999998</v>
      </c>
      <c r="C50" s="33">
        <f t="shared" si="3"/>
        <v>1022.277</v>
      </c>
      <c r="D50" s="33">
        <f t="shared" si="5"/>
        <v>1151.27999</v>
      </c>
      <c r="E50" s="33">
        <f t="shared" si="7"/>
        <v>1134.2660000000001</v>
      </c>
      <c r="F50" s="33">
        <f t="shared" si="4"/>
        <v>25.940278874999997</v>
      </c>
      <c r="G50" s="33">
        <f t="shared" si="2"/>
        <v>25.556925</v>
      </c>
      <c r="H50" s="33">
        <f>VLOOKUP(A50,'Annexe 1'!$A$7:$C$108,2,FALSE)</f>
        <v>1613.2511499999998</v>
      </c>
      <c r="I50" s="33">
        <f>VLOOKUP(A50,'Annexe 1'!$A$7:$C$108,3,FALSE)</f>
        <v>1589.41</v>
      </c>
    </row>
    <row r="51" spans="1:9" x14ac:dyDescent="0.2">
      <c r="A51" s="9" t="s">
        <v>47</v>
      </c>
      <c r="B51" s="28">
        <f t="shared" si="6"/>
        <v>1119.7530749999999</v>
      </c>
      <c r="C51" s="28">
        <f t="shared" si="3"/>
        <v>1103.2049999999999</v>
      </c>
      <c r="D51" s="28">
        <f t="shared" si="5"/>
        <v>1534.6089500000003</v>
      </c>
      <c r="E51" s="28">
        <f t="shared" si="7"/>
        <v>1511.9300000000003</v>
      </c>
      <c r="F51" s="28">
        <f t="shared" si="4"/>
        <v>27.993826874999996</v>
      </c>
      <c r="G51" s="28">
        <f t="shared" si="2"/>
        <v>27.580124999999999</v>
      </c>
      <c r="H51" s="28">
        <f>VLOOKUP(A51,'Annexe 1'!$A$7:$C$108,2,FALSE)</f>
        <v>1887.05755</v>
      </c>
      <c r="I51" s="28">
        <f>VLOOKUP(A51,'Annexe 1'!$A$7:$C$108,3,FALSE)</f>
        <v>1859.17</v>
      </c>
    </row>
    <row r="52" spans="1:9" x14ac:dyDescent="0.2">
      <c r="A52" s="7" t="s">
        <v>48</v>
      </c>
      <c r="B52" s="33">
        <f t="shared" si="6"/>
        <v>923.57894999999996</v>
      </c>
      <c r="C52" s="33">
        <f t="shared" si="3"/>
        <v>909.93000000000006</v>
      </c>
      <c r="D52" s="33">
        <f t="shared" si="5"/>
        <v>619.12970000000018</v>
      </c>
      <c r="E52" s="33">
        <f t="shared" si="7"/>
        <v>609.98</v>
      </c>
      <c r="F52" s="33">
        <f t="shared" si="4"/>
        <v>23.08947375</v>
      </c>
      <c r="G52" s="33">
        <f t="shared" si="2"/>
        <v>22.748250000000002</v>
      </c>
      <c r="H52" s="33">
        <f>VLOOKUP(A52,'Annexe 1'!$A$7:$C$108,2,FALSE)</f>
        <v>1233.1438000000001</v>
      </c>
      <c r="I52" s="33">
        <f>VLOOKUP(A52,'Annexe 1'!$A$7:$C$108,3,FALSE)</f>
        <v>1214.92</v>
      </c>
    </row>
    <row r="53" spans="1:9" x14ac:dyDescent="0.2">
      <c r="A53" s="9" t="s">
        <v>49</v>
      </c>
      <c r="B53" s="28">
        <f t="shared" si="6"/>
        <v>937.41847499999994</v>
      </c>
      <c r="C53" s="28">
        <f t="shared" si="3"/>
        <v>923.56499999999994</v>
      </c>
      <c r="D53" s="28">
        <f t="shared" si="5"/>
        <v>683.71414999999979</v>
      </c>
      <c r="E53" s="28">
        <f t="shared" si="7"/>
        <v>673.6099999999999</v>
      </c>
      <c r="F53" s="28">
        <f t="shared" si="4"/>
        <v>23.435461874999998</v>
      </c>
      <c r="G53" s="28">
        <f t="shared" si="2"/>
        <v>23.089124999999999</v>
      </c>
      <c r="H53" s="28">
        <f>VLOOKUP(A53,'Annexe 1'!$A$7:$C$108,2,FALSE)</f>
        <v>1279.2755499999998</v>
      </c>
      <c r="I53" s="28">
        <f>VLOOKUP(A53,'Annexe 1'!$A$7:$C$108,3,FALSE)</f>
        <v>1260.3699999999999</v>
      </c>
    </row>
    <row r="54" spans="1:9" x14ac:dyDescent="0.2">
      <c r="A54" s="7" t="s">
        <v>50</v>
      </c>
      <c r="B54" s="33">
        <f t="shared" si="6"/>
        <v>937.34539499999994</v>
      </c>
      <c r="C54" s="33">
        <f t="shared" si="3"/>
        <v>923.49300000000005</v>
      </c>
      <c r="D54" s="33">
        <f t="shared" si="5"/>
        <v>683.37311000000022</v>
      </c>
      <c r="E54" s="33">
        <f t="shared" si="7"/>
        <v>673.27400000000011</v>
      </c>
      <c r="F54" s="33">
        <f t="shared" si="4"/>
        <v>23.433634874999999</v>
      </c>
      <c r="G54" s="33">
        <f t="shared" si="2"/>
        <v>23.087325</v>
      </c>
      <c r="H54" s="33">
        <f>VLOOKUP(A54,'Annexe 1'!$A$7:$C$108,2,FALSE)</f>
        <v>1279.0319500000001</v>
      </c>
      <c r="I54" s="33">
        <f>VLOOKUP(A54,'Annexe 1'!$A$7:$C$108,3,FALSE)</f>
        <v>1260.1300000000001</v>
      </c>
    </row>
    <row r="55" spans="1:9" x14ac:dyDescent="0.2">
      <c r="A55" s="9" t="s">
        <v>51</v>
      </c>
      <c r="B55" s="28">
        <f t="shared" si="6"/>
        <v>937.34539499999994</v>
      </c>
      <c r="C55" s="28">
        <f t="shared" si="3"/>
        <v>923.49300000000005</v>
      </c>
      <c r="D55" s="28">
        <f t="shared" si="5"/>
        <v>683.37311000000022</v>
      </c>
      <c r="E55" s="28">
        <f t="shared" si="7"/>
        <v>673.27400000000011</v>
      </c>
      <c r="F55" s="28">
        <f t="shared" si="4"/>
        <v>23.433634874999999</v>
      </c>
      <c r="G55" s="28">
        <f t="shared" si="2"/>
        <v>23.087325</v>
      </c>
      <c r="H55" s="28">
        <f>VLOOKUP(A55,'Annexe 1'!$A$7:$C$108,2,FALSE)</f>
        <v>1279.0319500000001</v>
      </c>
      <c r="I55" s="28">
        <f>VLOOKUP(A55,'Annexe 1'!$A$7:$C$108,3,FALSE)</f>
        <v>1260.1300000000001</v>
      </c>
    </row>
    <row r="56" spans="1:9" x14ac:dyDescent="0.2">
      <c r="A56" s="7" t="s">
        <v>52</v>
      </c>
      <c r="B56" s="33">
        <f t="shared" si="6"/>
        <v>933.98066999999992</v>
      </c>
      <c r="C56" s="33">
        <f t="shared" si="3"/>
        <v>920.178</v>
      </c>
      <c r="D56" s="33">
        <f t="shared" si="5"/>
        <v>667.67105999999967</v>
      </c>
      <c r="E56" s="33">
        <f t="shared" si="7"/>
        <v>657.80399999999986</v>
      </c>
      <c r="F56" s="33">
        <f t="shared" si="4"/>
        <v>23.349516749999999</v>
      </c>
      <c r="G56" s="33">
        <f t="shared" si="2"/>
        <v>23.004449999999999</v>
      </c>
      <c r="H56" s="33">
        <f>VLOOKUP(A56,'Annexe 1'!$A$7:$C$108,2,FALSE)</f>
        <v>1267.8161999999998</v>
      </c>
      <c r="I56" s="33">
        <f>VLOOKUP(A56,'Annexe 1'!$A$7:$C$108,3,FALSE)</f>
        <v>1249.08</v>
      </c>
    </row>
    <row r="57" spans="1:9" x14ac:dyDescent="0.2">
      <c r="A57" s="9" t="s">
        <v>53</v>
      </c>
      <c r="B57" s="28">
        <f t="shared" si="6"/>
        <v>859.85014499999988</v>
      </c>
      <c r="C57" s="28">
        <f t="shared" si="3"/>
        <v>847.14300000000003</v>
      </c>
      <c r="D57" s="28">
        <f t="shared" si="5"/>
        <v>321.72861000000012</v>
      </c>
      <c r="E57" s="28">
        <f t="shared" si="7"/>
        <v>316.97399999999993</v>
      </c>
      <c r="F57" s="28">
        <f t="shared" si="4"/>
        <v>21.496253624999998</v>
      </c>
      <c r="G57" s="28">
        <f t="shared" si="2"/>
        <v>21.178575000000002</v>
      </c>
      <c r="H57" s="28">
        <f>VLOOKUP(A57,'Annexe 1'!$A$7:$C$108,2,FALSE)</f>
        <v>1020.7144499999999</v>
      </c>
      <c r="I57" s="28">
        <f>VLOOKUP(A57,'Annexe 1'!$A$7:$C$108,3,FALSE)</f>
        <v>1005.63</v>
      </c>
    </row>
    <row r="58" spans="1:9" x14ac:dyDescent="0.2">
      <c r="A58" s="7" t="s">
        <v>54</v>
      </c>
      <c r="B58" s="33">
        <f t="shared" si="6"/>
        <v>866.97848999999985</v>
      </c>
      <c r="C58" s="33">
        <f t="shared" si="3"/>
        <v>854.16600000000005</v>
      </c>
      <c r="D58" s="33">
        <f t="shared" si="5"/>
        <v>354.99421999999981</v>
      </c>
      <c r="E58" s="33">
        <f t="shared" si="7"/>
        <v>349.74799999999982</v>
      </c>
      <c r="F58" s="33">
        <f t="shared" si="4"/>
        <v>21.674462249999998</v>
      </c>
      <c r="G58" s="33">
        <f t="shared" si="2"/>
        <v>21.354150000000001</v>
      </c>
      <c r="H58" s="33">
        <f>VLOOKUP(A58,'Annexe 1'!$A$7:$C$108,2,FALSE)</f>
        <v>1044.4755999999998</v>
      </c>
      <c r="I58" s="33">
        <f>VLOOKUP(A58,'Annexe 1'!$A$7:$C$108,3,FALSE)</f>
        <v>1029.04</v>
      </c>
    </row>
    <row r="59" spans="1:9" x14ac:dyDescent="0.2">
      <c r="A59" s="9" t="s">
        <v>55</v>
      </c>
      <c r="B59" s="28">
        <f t="shared" si="6"/>
        <v>1065.0831449999998</v>
      </c>
      <c r="C59" s="28">
        <f t="shared" si="3"/>
        <v>1049.3430000000001</v>
      </c>
      <c r="D59" s="28">
        <f t="shared" si="5"/>
        <v>1279.48261</v>
      </c>
      <c r="E59" s="28">
        <f t="shared" si="7"/>
        <v>1260.5740000000001</v>
      </c>
      <c r="F59" s="28">
        <f t="shared" si="4"/>
        <v>26.627078624999996</v>
      </c>
      <c r="G59" s="28">
        <f t="shared" si="2"/>
        <v>26.233575000000002</v>
      </c>
      <c r="H59" s="28">
        <f>VLOOKUP(A59,'Annexe 1'!$A$7:$C$108,2,FALSE)</f>
        <v>1704.8244499999998</v>
      </c>
      <c r="I59" s="28">
        <f>VLOOKUP(A59,'Annexe 1'!$A$7:$C$108,3,FALSE)</f>
        <v>1679.63</v>
      </c>
    </row>
    <row r="60" spans="1:9" x14ac:dyDescent="0.2">
      <c r="A60" s="7" t="s">
        <v>56</v>
      </c>
      <c r="B60" s="33">
        <f t="shared" si="6"/>
        <v>1006.1288999999999</v>
      </c>
      <c r="C60" s="33">
        <f t="shared" si="3"/>
        <v>991.26</v>
      </c>
      <c r="D60" s="33">
        <f t="shared" si="5"/>
        <v>1004.3627999999999</v>
      </c>
      <c r="E60" s="33">
        <f t="shared" si="7"/>
        <v>989.52</v>
      </c>
      <c r="F60" s="33">
        <f t="shared" si="4"/>
        <v>25.153222499999998</v>
      </c>
      <c r="G60" s="33">
        <f t="shared" si="2"/>
        <v>24.781500000000001</v>
      </c>
      <c r="H60" s="33">
        <f>VLOOKUP(A60,'Annexe 1'!$A$7:$C$108,2,FALSE)</f>
        <v>1508.3102999999999</v>
      </c>
      <c r="I60" s="33">
        <f>VLOOKUP(A60,'Annexe 1'!$A$7:$C$108,3,FALSE)</f>
        <v>1486.02</v>
      </c>
    </row>
    <row r="61" spans="1:9" x14ac:dyDescent="0.2">
      <c r="A61" s="9" t="s">
        <v>57</v>
      </c>
      <c r="B61" s="28">
        <f t="shared" si="6"/>
        <v>859.85014499999988</v>
      </c>
      <c r="C61" s="28">
        <f t="shared" si="3"/>
        <v>847.14300000000003</v>
      </c>
      <c r="D61" s="28">
        <f t="shared" si="5"/>
        <v>321.72861000000012</v>
      </c>
      <c r="E61" s="28">
        <f t="shared" si="7"/>
        <v>316.97399999999993</v>
      </c>
      <c r="F61" s="28">
        <f t="shared" si="4"/>
        <v>21.496253624999998</v>
      </c>
      <c r="G61" s="28">
        <f t="shared" si="2"/>
        <v>21.178575000000002</v>
      </c>
      <c r="H61" s="28">
        <f>VLOOKUP(A61,'Annexe 1'!$A$7:$C$108,2,FALSE)</f>
        <v>1020.7144499999999</v>
      </c>
      <c r="I61" s="28">
        <f>VLOOKUP(A61,'Annexe 1'!$A$7:$C$108,3,FALSE)</f>
        <v>1005.63</v>
      </c>
    </row>
    <row r="62" spans="1:9" x14ac:dyDescent="0.2">
      <c r="A62" s="7" t="s">
        <v>58</v>
      </c>
      <c r="B62" s="33">
        <f t="shared" si="6"/>
        <v>859.85014499999988</v>
      </c>
      <c r="C62" s="33">
        <f t="shared" si="3"/>
        <v>847.14300000000003</v>
      </c>
      <c r="D62" s="33">
        <f t="shared" si="5"/>
        <v>321.72861000000012</v>
      </c>
      <c r="E62" s="33">
        <f t="shared" si="7"/>
        <v>316.97399999999993</v>
      </c>
      <c r="F62" s="33">
        <f t="shared" si="4"/>
        <v>21.496253624999998</v>
      </c>
      <c r="G62" s="33">
        <f t="shared" si="2"/>
        <v>21.178575000000002</v>
      </c>
      <c r="H62" s="33">
        <f>VLOOKUP(A62,'Annexe 1'!$A$7:$C$108,2,FALSE)</f>
        <v>1020.7144499999999</v>
      </c>
      <c r="I62" s="33">
        <f>VLOOKUP(A62,'Annexe 1'!$A$7:$C$108,3,FALSE)</f>
        <v>1005.63</v>
      </c>
    </row>
    <row r="63" spans="1:9" x14ac:dyDescent="0.2">
      <c r="A63" s="9" t="s">
        <v>59</v>
      </c>
      <c r="B63" s="28">
        <f t="shared" si="6"/>
        <v>1346.5720799999999</v>
      </c>
      <c r="C63" s="28">
        <f t="shared" si="3"/>
        <v>1326.672</v>
      </c>
      <c r="D63" s="28">
        <f t="shared" si="5"/>
        <v>2593.09764</v>
      </c>
      <c r="E63" s="28">
        <f t="shared" si="7"/>
        <v>2554.7759999999998</v>
      </c>
      <c r="F63" s="28">
        <f t="shared" si="4"/>
        <v>33.664301999999999</v>
      </c>
      <c r="G63" s="28">
        <f t="shared" si="2"/>
        <v>33.166800000000002</v>
      </c>
      <c r="H63" s="28">
        <f>VLOOKUP(A63,'Annexe 1'!$A$7:$C$108,2,FALSE)</f>
        <v>2643.1208999999999</v>
      </c>
      <c r="I63" s="28">
        <f>VLOOKUP(A63,'Annexe 1'!$A$7:$C$108,3,FALSE)</f>
        <v>2604.06</v>
      </c>
    </row>
    <row r="64" spans="1:9" x14ac:dyDescent="0.2">
      <c r="A64" s="7" t="s">
        <v>60</v>
      </c>
      <c r="B64" s="33">
        <f t="shared" si="6"/>
        <v>1368.1702649999997</v>
      </c>
      <c r="C64" s="33">
        <f t="shared" si="3"/>
        <v>1347.951</v>
      </c>
      <c r="D64" s="33">
        <f t="shared" si="5"/>
        <v>2693.8891699999995</v>
      </c>
      <c r="E64" s="33">
        <f t="shared" si="7"/>
        <v>2654.0779999999995</v>
      </c>
      <c r="F64" s="33">
        <f t="shared" si="4"/>
        <v>34.204256624999992</v>
      </c>
      <c r="G64" s="33">
        <f t="shared" si="2"/>
        <v>33.698774999999998</v>
      </c>
      <c r="H64" s="33">
        <f>VLOOKUP(A64,'Annexe 1'!$A$7:$C$108,2,FALSE)</f>
        <v>2715.1148499999995</v>
      </c>
      <c r="I64" s="33">
        <f>VLOOKUP(A64,'Annexe 1'!$A$7:$C$108,3,FALSE)</f>
        <v>2674.99</v>
      </c>
    </row>
    <row r="65" spans="1:9" x14ac:dyDescent="0.2">
      <c r="A65" s="9" t="s">
        <v>61</v>
      </c>
      <c r="B65" s="28">
        <f t="shared" si="6"/>
        <v>1357.2265349999998</v>
      </c>
      <c r="C65" s="28">
        <f t="shared" si="3"/>
        <v>1337.1690000000001</v>
      </c>
      <c r="D65" s="28">
        <f t="shared" si="5"/>
        <v>2642.8184300000003</v>
      </c>
      <c r="E65" s="28">
        <f t="shared" si="7"/>
        <v>2603.7620000000002</v>
      </c>
      <c r="F65" s="28">
        <f t="shared" si="4"/>
        <v>33.930663374999995</v>
      </c>
      <c r="G65" s="28">
        <f t="shared" si="2"/>
        <v>33.429225000000002</v>
      </c>
      <c r="H65" s="28">
        <f>VLOOKUP(A65,'Annexe 1'!$A$7:$C$108,2,FALSE)</f>
        <v>2678.6357499999999</v>
      </c>
      <c r="I65" s="28">
        <f>VLOOKUP(A65,'Annexe 1'!$A$7:$C$108,3,FALSE)</f>
        <v>2639.05</v>
      </c>
    </row>
    <row r="66" spans="1:9" x14ac:dyDescent="0.2">
      <c r="A66" s="7" t="s">
        <v>62</v>
      </c>
      <c r="B66" s="33">
        <f t="shared" ref="B66:B97" si="8">$M$6+($L$7*(H66-$M$6))</f>
        <v>853.9976549999999</v>
      </c>
      <c r="C66" s="33">
        <f t="shared" si="3"/>
        <v>841.37699999999995</v>
      </c>
      <c r="D66" s="33">
        <f t="shared" si="5"/>
        <v>294.41698999999994</v>
      </c>
      <c r="E66" s="33">
        <f t="shared" ref="E66:E97" si="9">2*(I66-C66)</f>
        <v>290.06600000000003</v>
      </c>
      <c r="F66" s="33">
        <f t="shared" si="4"/>
        <v>21.349941374999997</v>
      </c>
      <c r="G66" s="33">
        <f t="shared" si="2"/>
        <v>21.034424999999999</v>
      </c>
      <c r="H66" s="33">
        <f>VLOOKUP(A66,'Annexe 1'!$A$7:$C$108,2,FALSE)</f>
        <v>1001.2061499999999</v>
      </c>
      <c r="I66" s="33">
        <f>VLOOKUP(A66,'Annexe 1'!$A$7:$C$108,3,FALSE)</f>
        <v>986.41</v>
      </c>
    </row>
    <row r="67" spans="1:9" x14ac:dyDescent="0.2">
      <c r="A67" s="9" t="s">
        <v>63</v>
      </c>
      <c r="B67" s="28">
        <f t="shared" si="8"/>
        <v>843.44977499999993</v>
      </c>
      <c r="C67" s="28">
        <f t="shared" si="3"/>
        <v>830.98500000000001</v>
      </c>
      <c r="D67" s="28">
        <f t="shared" si="5"/>
        <v>245.19354999999996</v>
      </c>
      <c r="E67" s="28">
        <f t="shared" si="9"/>
        <v>241.56999999999994</v>
      </c>
      <c r="F67" s="28">
        <f t="shared" si="4"/>
        <v>21.086244375</v>
      </c>
      <c r="G67" s="28">
        <f t="shared" si="2"/>
        <v>20.774625</v>
      </c>
      <c r="H67" s="28">
        <f>VLOOKUP(A67,'Annexe 1'!$A$7:$C$108,2,FALSE)</f>
        <v>966.04654999999991</v>
      </c>
      <c r="I67" s="28">
        <f>VLOOKUP(A67,'Annexe 1'!$A$7:$C$108,3,FALSE)</f>
        <v>951.77</v>
      </c>
    </row>
    <row r="68" spans="1:9" x14ac:dyDescent="0.2">
      <c r="A68" s="7" t="s">
        <v>64</v>
      </c>
      <c r="B68" s="33">
        <f t="shared" si="8"/>
        <v>971.35195499999986</v>
      </c>
      <c r="C68" s="33">
        <f t="shared" si="3"/>
        <v>956.99699999999996</v>
      </c>
      <c r="D68" s="33">
        <f t="shared" si="5"/>
        <v>842.07038999999986</v>
      </c>
      <c r="E68" s="33">
        <f t="shared" si="9"/>
        <v>829.62599999999998</v>
      </c>
      <c r="F68" s="33">
        <f t="shared" si="4"/>
        <v>24.283798874999995</v>
      </c>
      <c r="G68" s="33">
        <f t="shared" si="2"/>
        <v>23.924924999999998</v>
      </c>
      <c r="H68" s="33">
        <f>VLOOKUP(A68,'Annexe 1'!$A$7:$C$108,2,FALSE)</f>
        <v>1392.3871499999998</v>
      </c>
      <c r="I68" s="33">
        <f>VLOOKUP(A68,'Annexe 1'!$A$7:$C$108,3,FALSE)</f>
        <v>1371.81</v>
      </c>
    </row>
    <row r="69" spans="1:9" x14ac:dyDescent="0.2">
      <c r="A69" s="9" t="s">
        <v>65</v>
      </c>
      <c r="B69" s="28">
        <f t="shared" si="8"/>
        <v>1119.7530749999999</v>
      </c>
      <c r="C69" s="28">
        <f t="shared" si="3"/>
        <v>1103.2049999999999</v>
      </c>
      <c r="D69" s="28">
        <f t="shared" si="5"/>
        <v>1534.6089500000003</v>
      </c>
      <c r="E69" s="28">
        <f t="shared" si="9"/>
        <v>1511.9300000000003</v>
      </c>
      <c r="F69" s="28">
        <f t="shared" si="4"/>
        <v>27.993826874999996</v>
      </c>
      <c r="G69" s="28">
        <f t="shared" si="2"/>
        <v>27.580124999999999</v>
      </c>
      <c r="H69" s="28">
        <f>VLOOKUP(A69,'Annexe 1'!$A$7:$C$108,2,FALSE)</f>
        <v>1887.05755</v>
      </c>
      <c r="I69" s="28">
        <f>VLOOKUP(A69,'Annexe 1'!$A$7:$C$108,3,FALSE)</f>
        <v>1859.17</v>
      </c>
    </row>
    <row r="70" spans="1:9" x14ac:dyDescent="0.2">
      <c r="A70" s="7" t="s">
        <v>66</v>
      </c>
      <c r="B70" s="33">
        <f t="shared" si="8"/>
        <v>814.59230999999988</v>
      </c>
      <c r="C70" s="33">
        <f t="shared" si="3"/>
        <v>802.55399999999997</v>
      </c>
      <c r="D70" s="33">
        <f t="shared" si="5"/>
        <v>110.52538000000004</v>
      </c>
      <c r="E70" s="33">
        <f t="shared" si="9"/>
        <v>108.89200000000005</v>
      </c>
      <c r="F70" s="33">
        <f t="shared" si="4"/>
        <v>20.364807749999997</v>
      </c>
      <c r="G70" s="33">
        <f t="shared" si="2"/>
        <v>20.063849999999999</v>
      </c>
      <c r="H70" s="33">
        <f>VLOOKUP(A70,'Annexe 1'!$A$7:$C$108,2,FALSE)</f>
        <v>869.8549999999999</v>
      </c>
      <c r="I70" s="33">
        <f>VLOOKUP(A70,'Annexe 1'!$A$7:$C$108,3,FALSE)</f>
        <v>857</v>
      </c>
    </row>
    <row r="71" spans="1:9" x14ac:dyDescent="0.2">
      <c r="A71" s="9" t="s">
        <v>67</v>
      </c>
      <c r="B71" s="28">
        <f t="shared" si="8"/>
        <v>933.98066999999992</v>
      </c>
      <c r="C71" s="28">
        <f t="shared" si="3"/>
        <v>920.178</v>
      </c>
      <c r="D71" s="28">
        <f t="shared" si="5"/>
        <v>667.67105999999967</v>
      </c>
      <c r="E71" s="28">
        <f t="shared" si="9"/>
        <v>657.80399999999986</v>
      </c>
      <c r="F71" s="28">
        <f t="shared" si="4"/>
        <v>23.349516749999999</v>
      </c>
      <c r="G71" s="28">
        <f t="shared" ref="G71:G108" si="10">C71/40</f>
        <v>23.004449999999999</v>
      </c>
      <c r="H71" s="28">
        <f>VLOOKUP(A71,'Annexe 1'!$A$7:$C$108,2,FALSE)</f>
        <v>1267.8161999999998</v>
      </c>
      <c r="I71" s="28">
        <f>VLOOKUP(A71,'Annexe 1'!$A$7:$C$108,3,FALSE)</f>
        <v>1249.08</v>
      </c>
    </row>
    <row r="72" spans="1:9" x14ac:dyDescent="0.2">
      <c r="A72" s="7" t="s">
        <v>68</v>
      </c>
      <c r="B72" s="33">
        <f t="shared" si="8"/>
        <v>933.98066999999992</v>
      </c>
      <c r="C72" s="33">
        <f t="shared" ref="C72:C108" si="11">$L$6+($L$7*(I72-$L$6))</f>
        <v>920.178</v>
      </c>
      <c r="D72" s="33">
        <f t="shared" si="5"/>
        <v>667.67105999999967</v>
      </c>
      <c r="E72" s="33">
        <f t="shared" si="9"/>
        <v>657.80399999999986</v>
      </c>
      <c r="F72" s="33">
        <f t="shared" ref="F72:F108" si="12">B72/40</f>
        <v>23.349516749999999</v>
      </c>
      <c r="G72" s="33">
        <f t="shared" si="10"/>
        <v>23.004449999999999</v>
      </c>
      <c r="H72" s="33">
        <f>VLOOKUP(A72,'Annexe 1'!$A$7:$C$108,2,FALSE)</f>
        <v>1267.8161999999998</v>
      </c>
      <c r="I72" s="33">
        <f>VLOOKUP(A72,'Annexe 1'!$A$7:$C$108,3,FALSE)</f>
        <v>1249.08</v>
      </c>
    </row>
    <row r="73" spans="1:9" x14ac:dyDescent="0.2">
      <c r="A73" s="9" t="s">
        <v>69</v>
      </c>
      <c r="B73" s="28">
        <f t="shared" si="8"/>
        <v>853.9976549999999</v>
      </c>
      <c r="C73" s="28">
        <f t="shared" si="11"/>
        <v>841.37699999999995</v>
      </c>
      <c r="D73" s="28">
        <f t="shared" si="5"/>
        <v>294.41698999999994</v>
      </c>
      <c r="E73" s="28">
        <f t="shared" si="9"/>
        <v>290.06600000000003</v>
      </c>
      <c r="F73" s="28">
        <f t="shared" si="12"/>
        <v>21.349941374999997</v>
      </c>
      <c r="G73" s="28">
        <f t="shared" si="10"/>
        <v>21.034424999999999</v>
      </c>
      <c r="H73" s="28">
        <f>VLOOKUP(A73,'Annexe 1'!$A$7:$C$108,2,FALSE)</f>
        <v>1001.2061499999999</v>
      </c>
      <c r="I73" s="28">
        <f>VLOOKUP(A73,'Annexe 1'!$A$7:$C$108,3,FALSE)</f>
        <v>986.41</v>
      </c>
    </row>
    <row r="74" spans="1:9" x14ac:dyDescent="0.2">
      <c r="A74" s="7" t="s">
        <v>70</v>
      </c>
      <c r="B74" s="33">
        <f t="shared" si="8"/>
        <v>843.44977499999993</v>
      </c>
      <c r="C74" s="33">
        <f t="shared" si="11"/>
        <v>830.98500000000001</v>
      </c>
      <c r="D74" s="33">
        <f t="shared" si="5"/>
        <v>245.19354999999996</v>
      </c>
      <c r="E74" s="33">
        <f t="shared" si="9"/>
        <v>241.56999999999994</v>
      </c>
      <c r="F74" s="33">
        <f t="shared" si="12"/>
        <v>21.086244375</v>
      </c>
      <c r="G74" s="33">
        <f t="shared" si="10"/>
        <v>20.774625</v>
      </c>
      <c r="H74" s="33">
        <f>VLOOKUP(A74,'Annexe 1'!$A$7:$C$108,2,FALSE)</f>
        <v>966.04654999999991</v>
      </c>
      <c r="I74" s="33">
        <f>VLOOKUP(A74,'Annexe 1'!$A$7:$C$108,3,FALSE)</f>
        <v>951.77</v>
      </c>
    </row>
    <row r="75" spans="1:9" x14ac:dyDescent="0.2">
      <c r="A75" s="9" t="s">
        <v>71</v>
      </c>
      <c r="B75" s="28">
        <f t="shared" si="8"/>
        <v>853.0841549999999</v>
      </c>
      <c r="C75" s="28">
        <f t="shared" si="11"/>
        <v>840.47699999999998</v>
      </c>
      <c r="D75" s="28">
        <f t="shared" si="5"/>
        <v>290.15399000000002</v>
      </c>
      <c r="E75" s="28">
        <f t="shared" si="9"/>
        <v>285.86599999999999</v>
      </c>
      <c r="F75" s="28">
        <f t="shared" si="12"/>
        <v>21.327103874999999</v>
      </c>
      <c r="G75" s="28">
        <f t="shared" si="10"/>
        <v>21.011924999999998</v>
      </c>
      <c r="H75" s="28">
        <f>VLOOKUP(A75,'Annexe 1'!$A$7:$C$108,2,FALSE)</f>
        <v>998.16114999999991</v>
      </c>
      <c r="I75" s="28">
        <f>VLOOKUP(A75,'Annexe 1'!$A$7:$C$108,3,FALSE)</f>
        <v>983.41</v>
      </c>
    </row>
    <row r="76" spans="1:9" x14ac:dyDescent="0.2">
      <c r="A76" s="7" t="s">
        <v>72</v>
      </c>
      <c r="B76" s="33">
        <f t="shared" si="8"/>
        <v>907.07809499999996</v>
      </c>
      <c r="C76" s="33">
        <f t="shared" si="11"/>
        <v>893.673</v>
      </c>
      <c r="D76" s="33">
        <f t="shared" si="5"/>
        <v>542.12571000000003</v>
      </c>
      <c r="E76" s="33">
        <f t="shared" si="9"/>
        <v>534.11400000000003</v>
      </c>
      <c r="F76" s="33">
        <f t="shared" si="12"/>
        <v>22.676952374999999</v>
      </c>
      <c r="G76" s="33">
        <f t="shared" si="10"/>
        <v>22.341825</v>
      </c>
      <c r="H76" s="33">
        <f>VLOOKUP(A76,'Annexe 1'!$A$7:$C$108,2,FALSE)</f>
        <v>1178.14095</v>
      </c>
      <c r="I76" s="33">
        <f>VLOOKUP(A76,'Annexe 1'!$A$7:$C$108,3,FALSE)</f>
        <v>1160.73</v>
      </c>
    </row>
    <row r="77" spans="1:9" x14ac:dyDescent="0.2">
      <c r="A77" s="9" t="s">
        <v>73</v>
      </c>
      <c r="B77" s="28">
        <f t="shared" si="8"/>
        <v>867.69101999999998</v>
      </c>
      <c r="C77" s="28">
        <f t="shared" si="11"/>
        <v>854.86800000000005</v>
      </c>
      <c r="D77" s="28">
        <f t="shared" si="5"/>
        <v>358.31935999999996</v>
      </c>
      <c r="E77" s="28">
        <f t="shared" si="9"/>
        <v>353.02400000000011</v>
      </c>
      <c r="F77" s="28">
        <f t="shared" si="12"/>
        <v>21.692275500000001</v>
      </c>
      <c r="G77" s="28">
        <f t="shared" si="10"/>
        <v>21.371700000000001</v>
      </c>
      <c r="H77" s="28">
        <f>VLOOKUP(A77,'Annexe 1'!$A$7:$C$108,2,FALSE)</f>
        <v>1046.8507</v>
      </c>
      <c r="I77" s="28">
        <f>VLOOKUP(A77,'Annexe 1'!$A$7:$C$108,3,FALSE)</f>
        <v>1031.3800000000001</v>
      </c>
    </row>
    <row r="78" spans="1:9" x14ac:dyDescent="0.2">
      <c r="A78" s="7" t="s">
        <v>74</v>
      </c>
      <c r="B78" s="33">
        <f t="shared" si="8"/>
        <v>907.07809499999996</v>
      </c>
      <c r="C78" s="33">
        <f t="shared" si="11"/>
        <v>893.673</v>
      </c>
      <c r="D78" s="33">
        <f t="shared" si="5"/>
        <v>542.12571000000003</v>
      </c>
      <c r="E78" s="33">
        <f t="shared" si="9"/>
        <v>534.11400000000003</v>
      </c>
      <c r="F78" s="33">
        <f t="shared" si="12"/>
        <v>22.676952374999999</v>
      </c>
      <c r="G78" s="33">
        <f t="shared" si="10"/>
        <v>22.341825</v>
      </c>
      <c r="H78" s="33">
        <f>VLOOKUP(A78,'Annexe 1'!$A$7:$C$108,2,FALSE)</f>
        <v>1178.14095</v>
      </c>
      <c r="I78" s="33">
        <f>VLOOKUP(A78,'Annexe 1'!$A$7:$C$108,3,FALSE)</f>
        <v>1160.73</v>
      </c>
    </row>
    <row r="79" spans="1:9" x14ac:dyDescent="0.2">
      <c r="A79" s="9" t="s">
        <v>75</v>
      </c>
      <c r="B79" s="28">
        <f t="shared" si="8"/>
        <v>884.37457499999994</v>
      </c>
      <c r="C79" s="28">
        <f t="shared" si="11"/>
        <v>871.30500000000006</v>
      </c>
      <c r="D79" s="28">
        <f t="shared" si="5"/>
        <v>436.17595000000006</v>
      </c>
      <c r="E79" s="28">
        <f t="shared" si="9"/>
        <v>429.73</v>
      </c>
      <c r="F79" s="28">
        <f t="shared" si="12"/>
        <v>22.109364374999998</v>
      </c>
      <c r="G79" s="28">
        <f t="shared" si="10"/>
        <v>21.782625000000003</v>
      </c>
      <c r="H79" s="28">
        <f>VLOOKUP(A79,'Annexe 1'!$A$7:$C$108,2,FALSE)</f>
        <v>1102.46255</v>
      </c>
      <c r="I79" s="28">
        <f>VLOOKUP(A79,'Annexe 1'!$A$7:$C$108,3,FALSE)</f>
        <v>1086.17</v>
      </c>
    </row>
    <row r="80" spans="1:9" x14ac:dyDescent="0.2">
      <c r="A80" s="7" t="s">
        <v>76</v>
      </c>
      <c r="B80" s="33">
        <f t="shared" si="8"/>
        <v>1173.87186</v>
      </c>
      <c r="C80" s="33">
        <f t="shared" si="11"/>
        <v>1156.5240000000001</v>
      </c>
      <c r="D80" s="33">
        <f t="shared" si="5"/>
        <v>1787.1632800000002</v>
      </c>
      <c r="E80" s="33">
        <f t="shared" si="9"/>
        <v>1760.752</v>
      </c>
      <c r="F80" s="33">
        <f t="shared" si="12"/>
        <v>29.3467965</v>
      </c>
      <c r="G80" s="33">
        <f t="shared" si="10"/>
        <v>28.913100000000004</v>
      </c>
      <c r="H80" s="33">
        <f>VLOOKUP(A80,'Annexe 1'!$A$7:$C$108,2,FALSE)</f>
        <v>2067.4535000000001</v>
      </c>
      <c r="I80" s="33">
        <f>VLOOKUP(A80,'Annexe 1'!$A$7:$C$108,3,FALSE)</f>
        <v>2036.9</v>
      </c>
    </row>
    <row r="81" spans="1:9" x14ac:dyDescent="0.2">
      <c r="A81" s="9" t="s">
        <v>77</v>
      </c>
      <c r="B81" s="28">
        <f t="shared" si="8"/>
        <v>933.98066999999992</v>
      </c>
      <c r="C81" s="28">
        <f t="shared" si="11"/>
        <v>920.178</v>
      </c>
      <c r="D81" s="28">
        <f t="shared" si="5"/>
        <v>667.67105999999967</v>
      </c>
      <c r="E81" s="28">
        <f t="shared" si="9"/>
        <v>657.80399999999986</v>
      </c>
      <c r="F81" s="28">
        <f t="shared" si="12"/>
        <v>23.349516749999999</v>
      </c>
      <c r="G81" s="28">
        <f t="shared" si="10"/>
        <v>23.004449999999999</v>
      </c>
      <c r="H81" s="28">
        <f>VLOOKUP(A81,'Annexe 1'!$A$7:$C$108,2,FALSE)</f>
        <v>1267.8161999999998</v>
      </c>
      <c r="I81" s="28">
        <f>VLOOKUP(A81,'Annexe 1'!$A$7:$C$108,3,FALSE)</f>
        <v>1249.08</v>
      </c>
    </row>
    <row r="82" spans="1:9" x14ac:dyDescent="0.2">
      <c r="A82" s="7" t="s">
        <v>78</v>
      </c>
      <c r="B82" s="33">
        <f t="shared" si="8"/>
        <v>867.98333999999988</v>
      </c>
      <c r="C82" s="33">
        <f t="shared" si="11"/>
        <v>855.15599999999995</v>
      </c>
      <c r="D82" s="33">
        <f t="shared" si="5"/>
        <v>359.68351999999982</v>
      </c>
      <c r="E82" s="33">
        <f t="shared" si="9"/>
        <v>354.36799999999994</v>
      </c>
      <c r="F82" s="33">
        <f t="shared" si="12"/>
        <v>21.699583499999996</v>
      </c>
      <c r="G82" s="33">
        <f t="shared" si="10"/>
        <v>21.378899999999998</v>
      </c>
      <c r="H82" s="33">
        <f>VLOOKUP(A82,'Annexe 1'!$A$7:$C$108,2,FALSE)</f>
        <v>1047.8250999999998</v>
      </c>
      <c r="I82" s="33">
        <f>VLOOKUP(A82,'Annexe 1'!$A$7:$C$108,3,FALSE)</f>
        <v>1032.3399999999999</v>
      </c>
    </row>
    <row r="83" spans="1:9" x14ac:dyDescent="0.2">
      <c r="A83" s="9" t="s">
        <v>79</v>
      </c>
      <c r="B83" s="28">
        <f t="shared" si="8"/>
        <v>884.37457499999994</v>
      </c>
      <c r="C83" s="28">
        <f t="shared" si="11"/>
        <v>871.30500000000006</v>
      </c>
      <c r="D83" s="28">
        <f t="shared" si="5"/>
        <v>436.17595000000006</v>
      </c>
      <c r="E83" s="28">
        <f t="shared" si="9"/>
        <v>429.73</v>
      </c>
      <c r="F83" s="28">
        <f t="shared" si="12"/>
        <v>22.109364374999998</v>
      </c>
      <c r="G83" s="28">
        <f t="shared" si="10"/>
        <v>21.782625000000003</v>
      </c>
      <c r="H83" s="28">
        <f>VLOOKUP(A83,'Annexe 1'!$A$7:$C$108,2,FALSE)</f>
        <v>1102.46255</v>
      </c>
      <c r="I83" s="28">
        <f>VLOOKUP(A83,'Annexe 1'!$A$7:$C$108,3,FALSE)</f>
        <v>1086.17</v>
      </c>
    </row>
    <row r="84" spans="1:9" x14ac:dyDescent="0.2">
      <c r="A84" s="7" t="s">
        <v>80</v>
      </c>
      <c r="B84" s="33">
        <f t="shared" si="8"/>
        <v>884.37457499999994</v>
      </c>
      <c r="C84" s="33">
        <f t="shared" si="11"/>
        <v>871.30500000000006</v>
      </c>
      <c r="D84" s="33">
        <f t="shared" si="5"/>
        <v>436.17595000000006</v>
      </c>
      <c r="E84" s="33">
        <f t="shared" si="9"/>
        <v>429.73</v>
      </c>
      <c r="F84" s="33">
        <f t="shared" si="12"/>
        <v>22.109364374999998</v>
      </c>
      <c r="G84" s="33">
        <f t="shared" si="10"/>
        <v>21.782625000000003</v>
      </c>
      <c r="H84" s="33">
        <f>VLOOKUP(A84,'Annexe 1'!$A$7:$C$108,2,FALSE)</f>
        <v>1102.46255</v>
      </c>
      <c r="I84" s="33">
        <f>VLOOKUP(A84,'Annexe 1'!$A$7:$C$108,3,FALSE)</f>
        <v>1086.17</v>
      </c>
    </row>
    <row r="85" spans="1:9" x14ac:dyDescent="0.2">
      <c r="A85" s="9" t="s">
        <v>81</v>
      </c>
      <c r="B85" s="28">
        <f t="shared" si="8"/>
        <v>922.56496499999992</v>
      </c>
      <c r="C85" s="28">
        <f t="shared" si="11"/>
        <v>908.93100000000004</v>
      </c>
      <c r="D85" s="28">
        <f t="shared" si="5"/>
        <v>614.39776999999981</v>
      </c>
      <c r="E85" s="28">
        <f t="shared" si="9"/>
        <v>605.31799999999976</v>
      </c>
      <c r="F85" s="28">
        <f t="shared" si="12"/>
        <v>23.064124124999999</v>
      </c>
      <c r="G85" s="28">
        <f t="shared" si="10"/>
        <v>22.723275000000001</v>
      </c>
      <c r="H85" s="28">
        <f>VLOOKUP(A85,'Annexe 1'!$A$7:$C$108,2,FALSE)</f>
        <v>1229.7638499999998</v>
      </c>
      <c r="I85" s="28">
        <f>VLOOKUP(A85,'Annexe 1'!$A$7:$C$108,3,FALSE)</f>
        <v>1211.5899999999999</v>
      </c>
    </row>
    <row r="86" spans="1:9" x14ac:dyDescent="0.2">
      <c r="A86" s="7" t="s">
        <v>83</v>
      </c>
      <c r="B86" s="33">
        <f t="shared" si="8"/>
        <v>861.84766500000001</v>
      </c>
      <c r="C86" s="33">
        <f t="shared" si="11"/>
        <v>849.11099999999999</v>
      </c>
      <c r="D86" s="33">
        <f t="shared" si="5"/>
        <v>331.05036999999993</v>
      </c>
      <c r="E86" s="33">
        <f t="shared" si="9"/>
        <v>326.15800000000013</v>
      </c>
      <c r="F86" s="33">
        <f t="shared" si="12"/>
        <v>21.546191624999999</v>
      </c>
      <c r="G86" s="33">
        <f t="shared" si="10"/>
        <v>21.227775000000001</v>
      </c>
      <c r="H86" s="33">
        <f>VLOOKUP(A86,'Annexe 1'!$A$7:$C$108,2,FALSE)</f>
        <v>1027.37285</v>
      </c>
      <c r="I86" s="33">
        <f>VLOOKUP(A86,'Annexe 1'!$A$7:$C$108,3,FALSE)</f>
        <v>1012.19</v>
      </c>
    </row>
    <row r="87" spans="1:9" x14ac:dyDescent="0.2">
      <c r="A87" s="9" t="s">
        <v>84</v>
      </c>
      <c r="B87" s="28">
        <f t="shared" si="8"/>
        <v>933.98066999999992</v>
      </c>
      <c r="C87" s="28">
        <f t="shared" si="11"/>
        <v>920.178</v>
      </c>
      <c r="D87" s="28">
        <f t="shared" ref="D87:D108" si="13">2*(H87-B87)</f>
        <v>667.67105999999967</v>
      </c>
      <c r="E87" s="28">
        <f t="shared" si="9"/>
        <v>657.80399999999986</v>
      </c>
      <c r="F87" s="28">
        <f t="shared" si="12"/>
        <v>23.349516749999999</v>
      </c>
      <c r="G87" s="28">
        <f t="shared" si="10"/>
        <v>23.004449999999999</v>
      </c>
      <c r="H87" s="28">
        <f>VLOOKUP(A87,'Annexe 1'!$A$7:$C$108,2,FALSE)</f>
        <v>1267.8161999999998</v>
      </c>
      <c r="I87" s="28">
        <f>VLOOKUP(A87,'Annexe 1'!$A$7:$C$108,3,FALSE)</f>
        <v>1249.08</v>
      </c>
    </row>
    <row r="88" spans="1:9" x14ac:dyDescent="0.2">
      <c r="A88" s="7" t="s">
        <v>85</v>
      </c>
      <c r="B88" s="33">
        <f t="shared" si="8"/>
        <v>984.58247999999992</v>
      </c>
      <c r="C88" s="33">
        <f t="shared" si="11"/>
        <v>970.03200000000004</v>
      </c>
      <c r="D88" s="33">
        <f t="shared" si="13"/>
        <v>903.81283999999982</v>
      </c>
      <c r="E88" s="33">
        <f t="shared" si="9"/>
        <v>890.4559999999999</v>
      </c>
      <c r="F88" s="33">
        <f t="shared" si="12"/>
        <v>24.614561999999999</v>
      </c>
      <c r="G88" s="33">
        <f t="shared" si="10"/>
        <v>24.250800000000002</v>
      </c>
      <c r="H88" s="33">
        <f>VLOOKUP(A88,'Annexe 1'!$A$7:$C$108,2,FALSE)</f>
        <v>1436.4888999999998</v>
      </c>
      <c r="I88" s="33">
        <f>VLOOKUP(A88,'Annexe 1'!$A$7:$C$108,3,FALSE)</f>
        <v>1415.26</v>
      </c>
    </row>
    <row r="89" spans="1:9" x14ac:dyDescent="0.2">
      <c r="A89" s="9" t="s">
        <v>86</v>
      </c>
      <c r="B89" s="28">
        <f t="shared" si="8"/>
        <v>861.84766500000001</v>
      </c>
      <c r="C89" s="28">
        <f t="shared" si="11"/>
        <v>849.11099999999999</v>
      </c>
      <c r="D89" s="28">
        <f t="shared" si="13"/>
        <v>331.05036999999993</v>
      </c>
      <c r="E89" s="28">
        <f t="shared" si="9"/>
        <v>326.15800000000013</v>
      </c>
      <c r="F89" s="28">
        <f t="shared" si="12"/>
        <v>21.546191624999999</v>
      </c>
      <c r="G89" s="28">
        <f t="shared" si="10"/>
        <v>21.227775000000001</v>
      </c>
      <c r="H89" s="28">
        <f>VLOOKUP(A89,'Annexe 1'!$A$7:$C$108,2,FALSE)</f>
        <v>1027.37285</v>
      </c>
      <c r="I89" s="28">
        <f>VLOOKUP(A89,'Annexe 1'!$A$7:$C$108,3,FALSE)</f>
        <v>1012.19</v>
      </c>
    </row>
    <row r="90" spans="1:9" x14ac:dyDescent="0.2">
      <c r="A90" s="7" t="s">
        <v>87</v>
      </c>
      <c r="B90" s="33">
        <f t="shared" si="8"/>
        <v>861.84766500000001</v>
      </c>
      <c r="C90" s="33">
        <f t="shared" si="11"/>
        <v>849.11099999999999</v>
      </c>
      <c r="D90" s="33">
        <f t="shared" si="13"/>
        <v>331.05036999999993</v>
      </c>
      <c r="E90" s="33">
        <f t="shared" si="9"/>
        <v>326.15800000000013</v>
      </c>
      <c r="F90" s="33">
        <f t="shared" si="12"/>
        <v>21.546191624999999</v>
      </c>
      <c r="G90" s="33">
        <f t="shared" si="10"/>
        <v>21.227775000000001</v>
      </c>
      <c r="H90" s="33">
        <f>VLOOKUP(A90,'Annexe 1'!$A$7:$C$108,2,FALSE)</f>
        <v>1027.37285</v>
      </c>
      <c r="I90" s="33">
        <f>VLOOKUP(A90,'Annexe 1'!$A$7:$C$108,3,FALSE)</f>
        <v>1012.19</v>
      </c>
    </row>
    <row r="91" spans="1:9" x14ac:dyDescent="0.2">
      <c r="A91" s="9" t="s">
        <v>88</v>
      </c>
      <c r="B91" s="28">
        <f t="shared" si="8"/>
        <v>933.98066999999992</v>
      </c>
      <c r="C91" s="28">
        <f t="shared" si="11"/>
        <v>920.178</v>
      </c>
      <c r="D91" s="28">
        <f t="shared" si="13"/>
        <v>667.67105999999967</v>
      </c>
      <c r="E91" s="28">
        <f t="shared" si="9"/>
        <v>657.80399999999986</v>
      </c>
      <c r="F91" s="28">
        <f t="shared" si="12"/>
        <v>23.349516749999999</v>
      </c>
      <c r="G91" s="28">
        <f t="shared" si="10"/>
        <v>23.004449999999999</v>
      </c>
      <c r="H91" s="28">
        <f>VLOOKUP(A91,'Annexe 1'!$A$7:$C$108,2,FALSE)</f>
        <v>1267.8161999999998</v>
      </c>
      <c r="I91" s="28">
        <f>VLOOKUP(A91,'Annexe 1'!$A$7:$C$108,3,FALSE)</f>
        <v>1249.08</v>
      </c>
    </row>
    <row r="92" spans="1:9" x14ac:dyDescent="0.2">
      <c r="A92" s="7" t="s">
        <v>89</v>
      </c>
      <c r="B92" s="33">
        <f t="shared" si="8"/>
        <v>916.00603499999988</v>
      </c>
      <c r="C92" s="33">
        <f t="shared" si="11"/>
        <v>902.46900000000005</v>
      </c>
      <c r="D92" s="33">
        <f t="shared" si="13"/>
        <v>583.78942999999981</v>
      </c>
      <c r="E92" s="33">
        <f t="shared" si="9"/>
        <v>575.16199999999981</v>
      </c>
      <c r="F92" s="33">
        <f t="shared" si="12"/>
        <v>22.900150874999998</v>
      </c>
      <c r="G92" s="33">
        <f t="shared" si="10"/>
        <v>22.561725000000003</v>
      </c>
      <c r="H92" s="33">
        <f>VLOOKUP(A92,'Annexe 1'!$A$7:$C$108,2,FALSE)</f>
        <v>1207.9007499999998</v>
      </c>
      <c r="I92" s="33">
        <f>VLOOKUP(A92,'Annexe 1'!$A$7:$C$108,3,FALSE)</f>
        <v>1190.05</v>
      </c>
    </row>
    <row r="93" spans="1:9" x14ac:dyDescent="0.2">
      <c r="A93" s="9" t="s">
        <v>90</v>
      </c>
      <c r="B93" s="28">
        <f t="shared" si="8"/>
        <v>828.66629999999998</v>
      </c>
      <c r="C93" s="28">
        <f t="shared" si="11"/>
        <v>816.42000000000007</v>
      </c>
      <c r="D93" s="28">
        <f t="shared" si="13"/>
        <v>176.20399999999995</v>
      </c>
      <c r="E93" s="28">
        <f t="shared" si="9"/>
        <v>173.59999999999991</v>
      </c>
      <c r="F93" s="28">
        <f t="shared" si="12"/>
        <v>20.7166575</v>
      </c>
      <c r="G93" s="28">
        <f t="shared" si="10"/>
        <v>20.410500000000003</v>
      </c>
      <c r="H93" s="28">
        <f>VLOOKUP(A93,'Annexe 1'!$A$7:$C$108,2,FALSE)</f>
        <v>916.76829999999995</v>
      </c>
      <c r="I93" s="28">
        <f>VLOOKUP(A93,'Annexe 1'!$A$7:$C$108,3,FALSE)</f>
        <v>903.22</v>
      </c>
    </row>
    <row r="94" spans="1:9" x14ac:dyDescent="0.2">
      <c r="A94" s="7" t="s">
        <v>91</v>
      </c>
      <c r="B94" s="33">
        <f t="shared" si="8"/>
        <v>884.37457499999994</v>
      </c>
      <c r="C94" s="33">
        <f t="shared" si="11"/>
        <v>871.30500000000006</v>
      </c>
      <c r="D94" s="33">
        <f t="shared" si="13"/>
        <v>436.17595000000006</v>
      </c>
      <c r="E94" s="33">
        <f t="shared" si="9"/>
        <v>429.73</v>
      </c>
      <c r="F94" s="33">
        <f t="shared" si="12"/>
        <v>22.109364374999998</v>
      </c>
      <c r="G94" s="33">
        <f t="shared" si="10"/>
        <v>21.782625000000003</v>
      </c>
      <c r="H94" s="33">
        <f>VLOOKUP(A94,'Annexe 1'!$A$7:$C$108,2,FALSE)</f>
        <v>1102.46255</v>
      </c>
      <c r="I94" s="33">
        <f>VLOOKUP(A94,'Annexe 1'!$A$7:$C$108,3,FALSE)</f>
        <v>1086.17</v>
      </c>
    </row>
    <row r="95" spans="1:9" x14ac:dyDescent="0.2">
      <c r="A95" s="9" t="s">
        <v>92</v>
      </c>
      <c r="B95" s="28">
        <f t="shared" si="8"/>
        <v>905.74133999999981</v>
      </c>
      <c r="C95" s="28">
        <f t="shared" si="11"/>
        <v>892.35599999999999</v>
      </c>
      <c r="D95" s="28">
        <f t="shared" si="13"/>
        <v>535.88751999999977</v>
      </c>
      <c r="E95" s="28">
        <f t="shared" si="9"/>
        <v>527.96799999999985</v>
      </c>
      <c r="F95" s="28">
        <f t="shared" si="12"/>
        <v>22.643533499999997</v>
      </c>
      <c r="G95" s="28">
        <f t="shared" si="10"/>
        <v>22.308900000000001</v>
      </c>
      <c r="H95" s="28">
        <f>VLOOKUP(A95,'Annexe 1'!$A$7:$C$108,2,FALSE)</f>
        <v>1173.6850999999997</v>
      </c>
      <c r="I95" s="28">
        <f>VLOOKUP(A95,'Annexe 1'!$A$7:$C$108,3,FALSE)</f>
        <v>1156.3399999999999</v>
      </c>
    </row>
    <row r="96" spans="1:9" x14ac:dyDescent="0.2">
      <c r="A96" s="7" t="s">
        <v>93</v>
      </c>
      <c r="B96" s="33">
        <f t="shared" si="8"/>
        <v>880.10852999999997</v>
      </c>
      <c r="C96" s="33">
        <f t="shared" si="11"/>
        <v>867.10200000000009</v>
      </c>
      <c r="D96" s="33">
        <f t="shared" si="13"/>
        <v>416.26774000000023</v>
      </c>
      <c r="E96" s="33">
        <f t="shared" si="9"/>
        <v>410.11599999999999</v>
      </c>
      <c r="F96" s="33">
        <f t="shared" si="12"/>
        <v>22.002713249999999</v>
      </c>
      <c r="G96" s="33">
        <f t="shared" si="10"/>
        <v>21.677550000000004</v>
      </c>
      <c r="H96" s="33">
        <f>VLOOKUP(A96,'Annexe 1'!$A$7:$C$108,2,FALSE)</f>
        <v>1088.2424000000001</v>
      </c>
      <c r="I96" s="33">
        <f>VLOOKUP(A96,'Annexe 1'!$A$7:$C$108,3,FALSE)</f>
        <v>1072.1600000000001</v>
      </c>
    </row>
    <row r="97" spans="1:9" x14ac:dyDescent="0.2">
      <c r="A97" s="9" t="s">
        <v>94</v>
      </c>
      <c r="B97" s="28">
        <f t="shared" si="8"/>
        <v>905.74133999999981</v>
      </c>
      <c r="C97" s="28">
        <f t="shared" si="11"/>
        <v>892.35599999999999</v>
      </c>
      <c r="D97" s="28">
        <f t="shared" si="13"/>
        <v>535.88751999999977</v>
      </c>
      <c r="E97" s="28">
        <f t="shared" si="9"/>
        <v>527.96799999999985</v>
      </c>
      <c r="F97" s="28">
        <f t="shared" si="12"/>
        <v>22.643533499999997</v>
      </c>
      <c r="G97" s="28">
        <f t="shared" si="10"/>
        <v>22.308900000000001</v>
      </c>
      <c r="H97" s="28">
        <f>VLOOKUP(A97,'Annexe 1'!$A$7:$C$108,2,FALSE)</f>
        <v>1173.6850999999997</v>
      </c>
      <c r="I97" s="28">
        <f>VLOOKUP(A97,'Annexe 1'!$A$7:$C$108,3,FALSE)</f>
        <v>1156.3399999999999</v>
      </c>
    </row>
    <row r="98" spans="1:9" x14ac:dyDescent="0.2">
      <c r="A98" s="7" t="s">
        <v>95</v>
      </c>
      <c r="B98" s="33">
        <f t="shared" ref="B98:B106" si="14">$M$6+($L$7*(H98-$M$6))</f>
        <v>876.95390999999995</v>
      </c>
      <c r="C98" s="33">
        <f t="shared" si="11"/>
        <v>863.99400000000003</v>
      </c>
      <c r="D98" s="33">
        <f t="shared" si="13"/>
        <v>401.54617999999982</v>
      </c>
      <c r="E98" s="33">
        <f t="shared" ref="E98:E106" si="15">2*(I98-C98)</f>
        <v>395.61199999999985</v>
      </c>
      <c r="F98" s="33">
        <f t="shared" si="12"/>
        <v>21.92384775</v>
      </c>
      <c r="G98" s="33">
        <f t="shared" si="10"/>
        <v>21.59985</v>
      </c>
      <c r="H98" s="33">
        <f>VLOOKUP(A98,'Annexe 1'!$A$7:$C$108,2,FALSE)</f>
        <v>1077.7269999999999</v>
      </c>
      <c r="I98" s="33">
        <f>VLOOKUP(A98,'Annexe 1'!$A$7:$C$108,3,FALSE)</f>
        <v>1061.8</v>
      </c>
    </row>
    <row r="99" spans="1:9" x14ac:dyDescent="0.2">
      <c r="A99" s="9" t="s">
        <v>96</v>
      </c>
      <c r="B99" s="28">
        <f t="shared" si="14"/>
        <v>861.63755999999989</v>
      </c>
      <c r="C99" s="28">
        <f t="shared" si="11"/>
        <v>848.904</v>
      </c>
      <c r="D99" s="28">
        <f t="shared" si="13"/>
        <v>330.06988000000001</v>
      </c>
      <c r="E99" s="28">
        <f t="shared" si="15"/>
        <v>325.19200000000001</v>
      </c>
      <c r="F99" s="28">
        <f t="shared" si="12"/>
        <v>21.540938999999998</v>
      </c>
      <c r="G99" s="28">
        <f t="shared" si="10"/>
        <v>21.2226</v>
      </c>
      <c r="H99" s="28">
        <f>VLOOKUP(A99,'Annexe 1'!$A$7:$C$108,2,FALSE)</f>
        <v>1026.6724999999999</v>
      </c>
      <c r="I99" s="28">
        <f>VLOOKUP(A99,'Annexe 1'!$A$7:$C$108,3,FALSE)</f>
        <v>1011.5</v>
      </c>
    </row>
    <row r="100" spans="1:9" x14ac:dyDescent="0.2">
      <c r="A100" s="7" t="s">
        <v>97</v>
      </c>
      <c r="B100" s="33">
        <f t="shared" si="14"/>
        <v>876.95390999999995</v>
      </c>
      <c r="C100" s="33">
        <f t="shared" si="11"/>
        <v>863.99400000000003</v>
      </c>
      <c r="D100" s="33">
        <f t="shared" si="13"/>
        <v>401.54617999999982</v>
      </c>
      <c r="E100" s="33">
        <f t="shared" si="15"/>
        <v>395.61199999999985</v>
      </c>
      <c r="F100" s="33">
        <f t="shared" si="12"/>
        <v>21.92384775</v>
      </c>
      <c r="G100" s="33">
        <f t="shared" si="10"/>
        <v>21.59985</v>
      </c>
      <c r="H100" s="33">
        <f>VLOOKUP(A100,'Annexe 1'!$A$7:$C$108,2,FALSE)</f>
        <v>1077.7269999999999</v>
      </c>
      <c r="I100" s="33">
        <f>VLOOKUP(A100,'Annexe 1'!$A$7:$C$108,3,FALSE)</f>
        <v>1061.8</v>
      </c>
    </row>
    <row r="101" spans="1:9" x14ac:dyDescent="0.2">
      <c r="A101" s="9" t="s">
        <v>98</v>
      </c>
      <c r="B101" s="28">
        <f t="shared" si="14"/>
        <v>861.63755999999989</v>
      </c>
      <c r="C101" s="28">
        <f t="shared" si="11"/>
        <v>848.904</v>
      </c>
      <c r="D101" s="28">
        <f t="shared" si="13"/>
        <v>330.06988000000001</v>
      </c>
      <c r="E101" s="28">
        <f t="shared" si="15"/>
        <v>325.19200000000001</v>
      </c>
      <c r="F101" s="28">
        <f t="shared" si="12"/>
        <v>21.540938999999998</v>
      </c>
      <c r="G101" s="28">
        <f t="shared" si="10"/>
        <v>21.2226</v>
      </c>
      <c r="H101" s="28">
        <f>VLOOKUP(A101,'Annexe 1'!$A$7:$C$108,2,FALSE)</f>
        <v>1026.6724999999999</v>
      </c>
      <c r="I101" s="28">
        <f>VLOOKUP(A101,'Annexe 1'!$A$7:$C$108,3,FALSE)</f>
        <v>1011.5</v>
      </c>
    </row>
    <row r="102" spans="1:9" x14ac:dyDescent="0.2">
      <c r="A102" s="7" t="s">
        <v>99</v>
      </c>
      <c r="B102" s="33">
        <f t="shared" si="14"/>
        <v>884.37457499999994</v>
      </c>
      <c r="C102" s="33">
        <f t="shared" si="11"/>
        <v>871.30500000000006</v>
      </c>
      <c r="D102" s="33">
        <f t="shared" si="13"/>
        <v>436.17595000000006</v>
      </c>
      <c r="E102" s="33">
        <f t="shared" si="15"/>
        <v>429.73</v>
      </c>
      <c r="F102" s="33">
        <f t="shared" si="12"/>
        <v>22.109364374999998</v>
      </c>
      <c r="G102" s="33">
        <f t="shared" si="10"/>
        <v>21.782625000000003</v>
      </c>
      <c r="H102" s="33">
        <f>VLOOKUP(A102,'Annexe 1'!$A$7:$C$108,2,FALSE)</f>
        <v>1102.46255</v>
      </c>
      <c r="I102" s="33">
        <f>VLOOKUP(A102,'Annexe 1'!$A$7:$C$108,3,FALSE)</f>
        <v>1086.17</v>
      </c>
    </row>
    <row r="103" spans="1:9" x14ac:dyDescent="0.2">
      <c r="A103" s="9" t="s">
        <v>100</v>
      </c>
      <c r="B103" s="28">
        <f t="shared" si="14"/>
        <v>1119.7530749999999</v>
      </c>
      <c r="C103" s="28">
        <f t="shared" si="11"/>
        <v>1103.2049999999999</v>
      </c>
      <c r="D103" s="28">
        <f t="shared" si="13"/>
        <v>1534.6089500000003</v>
      </c>
      <c r="E103" s="28">
        <f t="shared" si="15"/>
        <v>1511.9300000000003</v>
      </c>
      <c r="F103" s="28">
        <f t="shared" si="12"/>
        <v>27.993826874999996</v>
      </c>
      <c r="G103" s="28">
        <f t="shared" si="10"/>
        <v>27.580124999999999</v>
      </c>
      <c r="H103" s="28">
        <f>VLOOKUP(A103,'Annexe 1'!$A$7:$C$108,2,FALSE)</f>
        <v>1887.05755</v>
      </c>
      <c r="I103" s="28">
        <f>VLOOKUP(A103,'Annexe 1'!$A$7:$C$108,3,FALSE)</f>
        <v>1859.17</v>
      </c>
    </row>
    <row r="104" spans="1:9" x14ac:dyDescent="0.2">
      <c r="A104" s="7" t="s">
        <v>101</v>
      </c>
      <c r="B104" s="33">
        <f t="shared" si="14"/>
        <v>814.59230999999988</v>
      </c>
      <c r="C104" s="33">
        <f t="shared" si="11"/>
        <v>802.55399999999997</v>
      </c>
      <c r="D104" s="33">
        <f t="shared" si="13"/>
        <v>110.52538000000004</v>
      </c>
      <c r="E104" s="33">
        <f t="shared" si="15"/>
        <v>108.89200000000005</v>
      </c>
      <c r="F104" s="33">
        <f t="shared" si="12"/>
        <v>20.364807749999997</v>
      </c>
      <c r="G104" s="33">
        <f t="shared" si="10"/>
        <v>20.063849999999999</v>
      </c>
      <c r="H104" s="33">
        <f>VLOOKUP(A104,'Annexe 1'!$A$7:$C$108,2,FALSE)</f>
        <v>869.8549999999999</v>
      </c>
      <c r="I104" s="33">
        <f>VLOOKUP(A104,'Annexe 1'!$A$7:$C$108,3,FALSE)</f>
        <v>857</v>
      </c>
    </row>
    <row r="105" spans="1:9" x14ac:dyDescent="0.2">
      <c r="A105" s="9" t="s">
        <v>102</v>
      </c>
      <c r="B105" s="28">
        <f t="shared" si="14"/>
        <v>950.10394499999995</v>
      </c>
      <c r="C105" s="28">
        <f t="shared" si="11"/>
        <v>936.06299999999999</v>
      </c>
      <c r="D105" s="28">
        <f t="shared" si="13"/>
        <v>742.91300999999999</v>
      </c>
      <c r="E105" s="28">
        <f t="shared" si="15"/>
        <v>731.93399999999997</v>
      </c>
      <c r="F105" s="28">
        <f t="shared" si="12"/>
        <v>23.752598624999997</v>
      </c>
      <c r="G105" s="28">
        <f t="shared" si="10"/>
        <v>23.401575000000001</v>
      </c>
      <c r="H105" s="28">
        <f>VLOOKUP(A105,'Annexe 1'!$A$7:$C$108,2,FALSE)</f>
        <v>1321.5604499999999</v>
      </c>
      <c r="I105" s="28">
        <f>VLOOKUP(A105,'Annexe 1'!$A$7:$C$108,3,FALSE)</f>
        <v>1302.03</v>
      </c>
    </row>
    <row r="106" spans="1:9" x14ac:dyDescent="0.2">
      <c r="A106" s="7" t="s">
        <v>103</v>
      </c>
      <c r="B106" s="33">
        <f t="shared" si="14"/>
        <v>1368.1702649999997</v>
      </c>
      <c r="C106" s="33">
        <f t="shared" si="11"/>
        <v>1347.951</v>
      </c>
      <c r="D106" s="33">
        <f t="shared" si="13"/>
        <v>2693.8891699999995</v>
      </c>
      <c r="E106" s="33">
        <f t="shared" si="15"/>
        <v>2654.0779999999995</v>
      </c>
      <c r="F106" s="33">
        <f t="shared" si="12"/>
        <v>34.204256624999992</v>
      </c>
      <c r="G106" s="33">
        <f t="shared" si="10"/>
        <v>33.698774999999998</v>
      </c>
      <c r="H106" s="33">
        <f>VLOOKUP(A106,'Annexe 1'!$A$7:$C$108,2,FALSE)</f>
        <v>2715.1148499999995</v>
      </c>
      <c r="I106" s="33">
        <f>VLOOKUP(A106,'Annexe 1'!$A$7:$C$108,3,FALSE)</f>
        <v>2674.99</v>
      </c>
    </row>
    <row r="107" spans="1:9" x14ac:dyDescent="0.2">
      <c r="A107" s="9" t="s">
        <v>104</v>
      </c>
      <c r="B107" s="28">
        <f>H107</f>
        <v>491.73704999999995</v>
      </c>
      <c r="C107" s="28">
        <f t="shared" si="11"/>
        <v>690.79500000000007</v>
      </c>
      <c r="D107" s="28" t="s">
        <v>117</v>
      </c>
      <c r="E107" s="28" t="s">
        <v>117</v>
      </c>
      <c r="F107" s="28">
        <f t="shared" si="12"/>
        <v>12.29342625</v>
      </c>
      <c r="G107" s="28">
        <f t="shared" si="10"/>
        <v>17.269875000000003</v>
      </c>
      <c r="H107" s="28">
        <f>VLOOKUP(A107,'Annexe 1'!$A$7:$C$108,2,FALSE)</f>
        <v>491.73704999999995</v>
      </c>
      <c r="I107" s="28">
        <f>VLOOKUP(A107,'Annexe 1'!$A$7:$C$108,3,FALSE)</f>
        <v>484.47</v>
      </c>
    </row>
    <row r="108" spans="1:9" ht="15.75" thickBot="1" x14ac:dyDescent="0.25">
      <c r="A108" s="11" t="s">
        <v>105</v>
      </c>
      <c r="B108" s="40">
        <f>$M$6+($L$7*(H108-$M$6))</f>
        <v>859.85014499999988</v>
      </c>
      <c r="C108" s="40">
        <f t="shared" si="11"/>
        <v>847.14300000000003</v>
      </c>
      <c r="D108" s="40">
        <f t="shared" si="13"/>
        <v>321.72861000000012</v>
      </c>
      <c r="E108" s="40">
        <f>2*(I108-C108)</f>
        <v>316.97399999999993</v>
      </c>
      <c r="F108" s="40">
        <f t="shared" si="12"/>
        <v>21.496253624999998</v>
      </c>
      <c r="G108" s="40">
        <f t="shared" si="10"/>
        <v>21.178575000000002</v>
      </c>
      <c r="H108" s="40">
        <f>VLOOKUP(A108,'Annexe 1'!$A$7:$C$108,2,FALSE)</f>
        <v>1020.7144499999999</v>
      </c>
      <c r="I108" s="40">
        <f>VLOOKUP(A108,'Annexe 1'!$A$7:$C$108,3,FALSE)</f>
        <v>1005.63</v>
      </c>
    </row>
    <row r="109" spans="1:9" x14ac:dyDescent="0.2">
      <c r="A109" s="1"/>
      <c r="B109" s="1"/>
      <c r="C109" s="1"/>
      <c r="D109" s="1"/>
      <c r="E109" s="1"/>
      <c r="F109" s="1"/>
      <c r="G109" s="1"/>
      <c r="H109" s="1"/>
      <c r="I109" s="1"/>
    </row>
    <row r="110" spans="1:9" ht="27.75" x14ac:dyDescent="0.2">
      <c r="A110" s="16"/>
      <c r="B110" s="166" t="s">
        <v>225</v>
      </c>
      <c r="C110" s="167" t="s">
        <v>224</v>
      </c>
      <c r="D110" s="13"/>
      <c r="E110" s="1"/>
      <c r="F110" s="1"/>
      <c r="G110" s="1"/>
      <c r="H110" s="1"/>
      <c r="I110" s="1"/>
    </row>
    <row r="111" spans="1:9" x14ac:dyDescent="0.2">
      <c r="A111" s="165" t="s">
        <v>106</v>
      </c>
      <c r="B111" s="10">
        <f>17.61</f>
        <v>17.61</v>
      </c>
      <c r="C111" s="10">
        <f>17.61*1.015</f>
        <v>17.874149999999997</v>
      </c>
      <c r="D111" s="13"/>
      <c r="E111" s="1"/>
      <c r="F111" s="1"/>
      <c r="G111" s="1"/>
      <c r="H111" s="1"/>
      <c r="I111" s="1"/>
    </row>
    <row r="112" spans="1:9" x14ac:dyDescent="0.2">
      <c r="A112" s="165" t="s">
        <v>107</v>
      </c>
      <c r="B112" s="10">
        <f>7.15</f>
        <v>7.15</v>
      </c>
      <c r="C112" s="10">
        <f>7.15*1.015</f>
        <v>7.25725</v>
      </c>
      <c r="D112" s="13"/>
      <c r="E112" s="1"/>
      <c r="F112" s="1"/>
      <c r="G112" s="1"/>
      <c r="H112" s="1"/>
      <c r="I112" s="1"/>
    </row>
    <row r="113" spans="1:9" ht="66.95" customHeight="1" x14ac:dyDescent="0.2">
      <c r="A113" s="191" t="s">
        <v>118</v>
      </c>
      <c r="B113" s="191"/>
      <c r="C113" s="191"/>
      <c r="D113" s="191"/>
      <c r="E113" s="191"/>
      <c r="F113" s="191"/>
      <c r="G113" s="191"/>
      <c r="H113" s="191"/>
      <c r="I113" s="191"/>
    </row>
  </sheetData>
  <autoFilter ref="A6:I108" xr:uid="{45B65D80-95D3-1844-97FF-C007F81C2803}"/>
  <mergeCells count="2">
    <mergeCell ref="A1:I1"/>
    <mergeCell ref="A113:I113"/>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2359D-9109-1C44-8993-423371FC50B0}">
  <sheetPr>
    <tabColor theme="9"/>
  </sheetPr>
  <dimension ref="A1:M94"/>
  <sheetViews>
    <sheetView topLeftCell="A7" zoomScaleNormal="100" workbookViewId="0">
      <selection activeCell="A2" sqref="A2"/>
    </sheetView>
  </sheetViews>
  <sheetFormatPr defaultColWidth="10.8515625" defaultRowHeight="15" x14ac:dyDescent="0.2"/>
  <cols>
    <col min="1" max="1" width="42.7890625" style="49" customWidth="1"/>
    <col min="2" max="5" width="14.796875" style="49" customWidth="1"/>
    <col min="6" max="7" width="15.2890625" style="49" customWidth="1"/>
    <col min="8" max="9" width="14.796875" style="49" customWidth="1"/>
    <col min="10" max="10" width="6.65625" style="49" customWidth="1"/>
    <col min="11" max="16384" width="10.8515625" style="49"/>
  </cols>
  <sheetData>
    <row r="1" spans="1:13" ht="50.1" customHeight="1" x14ac:dyDescent="0.2">
      <c r="A1" s="207" t="s">
        <v>251</v>
      </c>
      <c r="B1" s="207"/>
      <c r="C1" s="207"/>
      <c r="D1" s="207"/>
      <c r="E1" s="207"/>
      <c r="F1" s="207"/>
      <c r="G1" s="207"/>
      <c r="H1" s="207"/>
      <c r="I1" s="207"/>
    </row>
    <row r="2" spans="1:13" ht="15.95" customHeight="1" x14ac:dyDescent="0.2">
      <c r="A2" s="2"/>
      <c r="B2" s="51"/>
      <c r="C2" s="51"/>
      <c r="D2" s="51"/>
      <c r="E2" s="51"/>
      <c r="F2" s="51"/>
      <c r="G2" s="51"/>
      <c r="H2" s="51"/>
      <c r="I2" s="51"/>
    </row>
    <row r="3" spans="1:13" x14ac:dyDescent="0.15">
      <c r="A3" s="178" t="s">
        <v>247</v>
      </c>
      <c r="B3" s="1"/>
      <c r="C3" s="1"/>
      <c r="D3" s="1"/>
      <c r="E3" s="1"/>
      <c r="F3" s="16"/>
      <c r="G3" s="16"/>
      <c r="H3" s="78"/>
      <c r="I3" s="78"/>
    </row>
    <row r="4" spans="1:13" ht="42" customHeight="1" x14ac:dyDescent="0.2">
      <c r="A4" s="206" t="s">
        <v>116</v>
      </c>
      <c r="B4" s="206"/>
      <c r="C4" s="206"/>
      <c r="D4" s="206"/>
      <c r="E4" s="206"/>
      <c r="F4" s="206"/>
      <c r="G4" s="206"/>
      <c r="H4" s="206"/>
      <c r="I4" s="206"/>
    </row>
    <row r="5" spans="1:13" ht="15.75" thickBot="1" x14ac:dyDescent="0.25">
      <c r="A5" s="79"/>
      <c r="B5" s="16"/>
      <c r="C5" s="16"/>
      <c r="D5" s="16"/>
      <c r="E5" s="78"/>
      <c r="F5" s="78"/>
      <c r="G5" s="78"/>
      <c r="H5" s="78"/>
      <c r="I5" s="78"/>
    </row>
    <row r="6" spans="1:13" ht="30" customHeight="1" x14ac:dyDescent="0.2">
      <c r="A6" s="202" t="s">
        <v>112</v>
      </c>
      <c r="B6" s="203"/>
      <c r="C6" s="203"/>
      <c r="D6" s="203"/>
      <c r="E6" s="203"/>
      <c r="F6" s="203"/>
      <c r="G6" s="203"/>
      <c r="H6" s="203"/>
      <c r="I6" s="205"/>
      <c r="L6" s="49">
        <v>2019</v>
      </c>
      <c r="M6" s="49">
        <v>2022</v>
      </c>
    </row>
    <row r="7" spans="1:13" ht="54" x14ac:dyDescent="0.15">
      <c r="A7" s="22" t="s">
        <v>2</v>
      </c>
      <c r="B7" s="23" t="s">
        <v>114</v>
      </c>
      <c r="C7" s="23" t="s">
        <v>115</v>
      </c>
      <c r="D7" s="24" t="s">
        <v>223</v>
      </c>
      <c r="E7" s="24" t="s">
        <v>222</v>
      </c>
      <c r="F7" s="76" t="s">
        <v>230</v>
      </c>
      <c r="G7" s="76" t="s">
        <v>229</v>
      </c>
      <c r="H7" s="62" t="s">
        <v>228</v>
      </c>
      <c r="I7" s="159" t="s">
        <v>227</v>
      </c>
      <c r="K7" s="49" t="s">
        <v>119</v>
      </c>
      <c r="L7" s="49">
        <v>779.22</v>
      </c>
      <c r="M7" s="164">
        <f>779.22*1.015</f>
        <v>790.90829999999994</v>
      </c>
    </row>
    <row r="8" spans="1:13" x14ac:dyDescent="0.2">
      <c r="A8" s="77" t="s">
        <v>4</v>
      </c>
      <c r="B8" s="80">
        <v>43</v>
      </c>
      <c r="C8" s="80">
        <v>46</v>
      </c>
      <c r="D8" s="10">
        <f>$M$7+($L$8*(H8-$M$7))</f>
        <v>1010.833425</v>
      </c>
      <c r="E8" s="10">
        <f>$L$7+($L$8*(I8-$L$7))</f>
        <v>995.89499999999998</v>
      </c>
      <c r="F8" s="10">
        <f>2*(H8-D8)</f>
        <v>1026.3172500000001</v>
      </c>
      <c r="G8" s="10">
        <f>2*(I8-E8)</f>
        <v>1011.1499999999996</v>
      </c>
      <c r="H8" s="10">
        <f>VLOOKUP(A8,'Annexe 2'!A8:G49,4,FALSE)</f>
        <v>1523.9920500000001</v>
      </c>
      <c r="I8" s="10">
        <f>VLOOKUP(A8,'Annexe 2'!A8:G49,5,FALSE)</f>
        <v>1501.4699999999998</v>
      </c>
      <c r="K8" s="49" t="s">
        <v>120</v>
      </c>
      <c r="L8" s="81">
        <v>0.3</v>
      </c>
    </row>
    <row r="9" spans="1:13" x14ac:dyDescent="0.2">
      <c r="A9" s="82" t="s">
        <v>7</v>
      </c>
      <c r="B9" s="83">
        <v>43</v>
      </c>
      <c r="C9" s="83">
        <v>46</v>
      </c>
      <c r="D9" s="84">
        <f>$M$7+($L$8*(H9-$M$7))</f>
        <v>999.66246187499996</v>
      </c>
      <c r="E9" s="84">
        <f t="shared" ref="E9:E48" si="0">$L$7+($L$8*(I9-$L$7))</f>
        <v>984.88912500000004</v>
      </c>
      <c r="F9" s="84">
        <f t="shared" ref="F9:F48" si="1">2*(H9-D9)</f>
        <v>974.18608875000018</v>
      </c>
      <c r="G9" s="84">
        <f>2*(I9-E9)</f>
        <v>959.78925000000004</v>
      </c>
      <c r="H9" s="84">
        <f>VLOOKUP(A9,'Annexe 2'!A9:G50,4,FALSE)</f>
        <v>1486.7555062500001</v>
      </c>
      <c r="I9" s="84">
        <f>VLOOKUP(A9,'Annexe 2'!A9:G50,5,FALSE)</f>
        <v>1464.7837500000001</v>
      </c>
    </row>
    <row r="10" spans="1:13" x14ac:dyDescent="0.2">
      <c r="A10" s="85" t="s">
        <v>8</v>
      </c>
      <c r="B10" s="86">
        <v>43</v>
      </c>
      <c r="C10" s="86">
        <v>46</v>
      </c>
      <c r="D10" s="10">
        <f>$M$7+($L$8*(H10-$M$7))</f>
        <v>1038.45081375</v>
      </c>
      <c r="E10" s="10">
        <f t="shared" si="0"/>
        <v>1023.1042500000001</v>
      </c>
      <c r="F10" s="10">
        <f t="shared" si="1"/>
        <v>1155.1983974999998</v>
      </c>
      <c r="G10" s="10">
        <f>2*(I10-E10)</f>
        <v>1138.1265000000003</v>
      </c>
      <c r="H10" s="10">
        <f>VLOOKUP(A10,'Annexe 2'!A10:G51,4,FALSE)</f>
        <v>1616.0500124999999</v>
      </c>
      <c r="I10" s="10">
        <f>VLOOKUP(A10,'Annexe 2'!A10:G51,5,FALSE)</f>
        <v>1592.1675000000002</v>
      </c>
    </row>
    <row r="11" spans="1:13" x14ac:dyDescent="0.2">
      <c r="A11" s="87" t="s">
        <v>11</v>
      </c>
      <c r="B11" s="88">
        <v>43</v>
      </c>
      <c r="C11" s="88">
        <v>46</v>
      </c>
      <c r="D11" s="84">
        <f>$M$7+($L$8*(H11-$M$7))</f>
        <v>900.37414687499995</v>
      </c>
      <c r="E11" s="84">
        <f t="shared" si="0"/>
        <v>887.06812500000001</v>
      </c>
      <c r="F11" s="84">
        <f t="shared" si="1"/>
        <v>510.84061874999998</v>
      </c>
      <c r="G11" s="84">
        <f>2*(I11-E11)</f>
        <v>503.29125000000022</v>
      </c>
      <c r="H11" s="84">
        <f>VLOOKUP(A11,'Annexe 2'!A11:G52,4,FALSE)</f>
        <v>1155.7944562499999</v>
      </c>
      <c r="I11" s="84">
        <f>VLOOKUP(A11,'Annexe 2'!A11:G52,5,FALSE)</f>
        <v>1138.7137500000001</v>
      </c>
    </row>
    <row r="12" spans="1:13" x14ac:dyDescent="0.2">
      <c r="A12" s="85" t="s">
        <v>12</v>
      </c>
      <c r="B12" s="86">
        <v>43</v>
      </c>
      <c r="C12" s="86">
        <v>46</v>
      </c>
      <c r="D12" s="10">
        <f>$M$7+($L$8*(H12-$M$7))</f>
        <v>900.37414687499995</v>
      </c>
      <c r="E12" s="10">
        <f t="shared" si="0"/>
        <v>887.06812500000001</v>
      </c>
      <c r="F12" s="10">
        <f t="shared" si="1"/>
        <v>510.84061874999998</v>
      </c>
      <c r="G12" s="10">
        <f>2*(I12-E12)</f>
        <v>503.29125000000022</v>
      </c>
      <c r="H12" s="10">
        <f>VLOOKUP(A12,'Annexe 2'!A12:G53,4,FALSE)</f>
        <v>1155.7944562499999</v>
      </c>
      <c r="I12" s="10">
        <f>VLOOKUP(A12,'Annexe 2'!A12:G53,5,FALSE)</f>
        <v>1138.7137500000001</v>
      </c>
    </row>
    <row r="13" spans="1:13" x14ac:dyDescent="0.2">
      <c r="A13" s="87" t="s">
        <v>13</v>
      </c>
      <c r="B13" s="88">
        <v>42</v>
      </c>
      <c r="C13" s="88">
        <v>45</v>
      </c>
      <c r="D13" s="84">
        <f>H13</f>
        <v>537.83739843750004</v>
      </c>
      <c r="E13" s="84">
        <f>I13</f>
        <v>529.88906250000002</v>
      </c>
      <c r="F13" s="84" t="s">
        <v>117</v>
      </c>
      <c r="G13" s="84" t="s">
        <v>117</v>
      </c>
      <c r="H13" s="84">
        <f>VLOOKUP(A13,'Annexe 2'!A13:G54,4,FALSE)</f>
        <v>537.83739843750004</v>
      </c>
      <c r="I13" s="84">
        <f>VLOOKUP(A13,'Annexe 2'!A13:G54,5,FALSE)</f>
        <v>529.88906250000002</v>
      </c>
    </row>
    <row r="14" spans="1:13" x14ac:dyDescent="0.2">
      <c r="A14" s="85" t="s">
        <v>14</v>
      </c>
      <c r="B14" s="86">
        <v>42</v>
      </c>
      <c r="C14" s="86">
        <v>45</v>
      </c>
      <c r="D14" s="10">
        <f>$M$7+($L$8*(H14-$M$7))</f>
        <v>957.15207328124995</v>
      </c>
      <c r="E14" s="10">
        <f t="shared" si="0"/>
        <v>943.00696874999994</v>
      </c>
      <c r="F14" s="10">
        <f t="shared" si="1"/>
        <v>775.80427531249984</v>
      </c>
      <c r="G14" s="10">
        <f>2*(I14-E14)</f>
        <v>764.33918749999975</v>
      </c>
      <c r="H14" s="10">
        <f>VLOOKUP(A14,'Annexe 2'!A14:G55,4,FALSE)</f>
        <v>1345.0542109374999</v>
      </c>
      <c r="I14" s="10">
        <f>VLOOKUP(A14,'Annexe 2'!A14:G55,5,FALSE)</f>
        <v>1325.1765624999998</v>
      </c>
    </row>
    <row r="15" spans="1:13" x14ac:dyDescent="0.2">
      <c r="A15" s="87" t="s">
        <v>15</v>
      </c>
      <c r="B15" s="88">
        <v>43</v>
      </c>
      <c r="C15" s="88">
        <v>46</v>
      </c>
      <c r="D15" s="84">
        <f>$M$7+($L$8*(H15-$M$7))</f>
        <v>968.68110937499989</v>
      </c>
      <c r="E15" s="84">
        <f t="shared" si="0"/>
        <v>954.36562500000002</v>
      </c>
      <c r="F15" s="84">
        <f t="shared" si="1"/>
        <v>829.6064437499997</v>
      </c>
      <c r="G15" s="84">
        <f>2*(I15-E15)</f>
        <v>817.34624999999983</v>
      </c>
      <c r="H15" s="84">
        <f>VLOOKUP(A15,'Annexe 2'!A15:G56,4,FALSE)</f>
        <v>1383.4843312499997</v>
      </c>
      <c r="I15" s="84">
        <f>VLOOKUP(A15,'Annexe 2'!A15:G56,5,FALSE)</f>
        <v>1363.0387499999999</v>
      </c>
    </row>
    <row r="16" spans="1:13" x14ac:dyDescent="0.2">
      <c r="A16" s="85" t="s">
        <v>17</v>
      </c>
      <c r="B16" s="86">
        <v>43</v>
      </c>
      <c r="C16" s="86">
        <v>46</v>
      </c>
      <c r="D16" s="10">
        <f>$M$7+($L$8*(H16-$M$7))</f>
        <v>999.66246187499996</v>
      </c>
      <c r="E16" s="10">
        <f t="shared" si="0"/>
        <v>984.88912500000004</v>
      </c>
      <c r="F16" s="10">
        <f t="shared" si="1"/>
        <v>974.18608875000018</v>
      </c>
      <c r="G16" s="10">
        <f>2*(I16-E16)</f>
        <v>959.78925000000004</v>
      </c>
      <c r="H16" s="10">
        <f>VLOOKUP(A16,'Annexe 2'!A16:G57,4,FALSE)</f>
        <v>1486.7555062500001</v>
      </c>
      <c r="I16" s="10">
        <f>VLOOKUP(A16,'Annexe 2'!A16:G57,5,FALSE)</f>
        <v>1464.7837500000001</v>
      </c>
    </row>
    <row r="17" spans="1:9" x14ac:dyDescent="0.2">
      <c r="A17" s="87" t="s">
        <v>19</v>
      </c>
      <c r="B17" s="88">
        <v>43</v>
      </c>
      <c r="C17" s="88">
        <v>46</v>
      </c>
      <c r="D17" s="84">
        <f>H17</f>
        <v>553.20418124999992</v>
      </c>
      <c r="E17" s="84">
        <f t="shared" si="0"/>
        <v>708.962625</v>
      </c>
      <c r="F17" s="84">
        <f t="shared" si="1"/>
        <v>0</v>
      </c>
      <c r="G17" s="84" t="s">
        <v>117</v>
      </c>
      <c r="H17" s="84">
        <f>VLOOKUP(A17,'Annexe 2'!A17:G58,4,FALSE)</f>
        <v>553.20418124999992</v>
      </c>
      <c r="I17" s="84">
        <f>VLOOKUP(A17,'Annexe 2'!A17:G58,5,FALSE)</f>
        <v>545.02874999999995</v>
      </c>
    </row>
    <row r="18" spans="1:9" x14ac:dyDescent="0.2">
      <c r="A18" s="85" t="s">
        <v>23</v>
      </c>
      <c r="B18" s="86">
        <v>43</v>
      </c>
      <c r="C18" s="86">
        <v>46</v>
      </c>
      <c r="D18" s="10">
        <f>$M$7+($L$8*(H18-$M$7))</f>
        <v>898.12693687499996</v>
      </c>
      <c r="E18" s="10">
        <f t="shared" si="0"/>
        <v>884.85412500000007</v>
      </c>
      <c r="F18" s="10">
        <f t="shared" si="1"/>
        <v>500.35363874999985</v>
      </c>
      <c r="G18" s="10">
        <f>2*(I18-E18)</f>
        <v>492.95924999999988</v>
      </c>
      <c r="H18" s="10">
        <f>VLOOKUP(A18,'Annexe 2'!A18:G59,4,FALSE)</f>
        <v>1148.3037562499999</v>
      </c>
      <c r="I18" s="10">
        <f>VLOOKUP(A18,'Annexe 2'!A18:G59,5,FALSE)</f>
        <v>1131.33375</v>
      </c>
    </row>
    <row r="19" spans="1:9" x14ac:dyDescent="0.2">
      <c r="A19" s="87" t="s">
        <v>26</v>
      </c>
      <c r="B19" s="88">
        <v>42</v>
      </c>
      <c r="C19" s="88">
        <v>45</v>
      </c>
      <c r="D19" s="84">
        <f>$M$7+($L$8*(H19-$M$7))</f>
        <v>958.95718734374987</v>
      </c>
      <c r="E19" s="84">
        <f t="shared" si="0"/>
        <v>944.78540625000005</v>
      </c>
      <c r="F19" s="84">
        <f t="shared" si="1"/>
        <v>784.22814093750003</v>
      </c>
      <c r="G19" s="84">
        <f>2*(I19-E19)</f>
        <v>772.63856249999981</v>
      </c>
      <c r="H19" s="84">
        <f>VLOOKUP(A19,'Annexe 2'!A19:G60,4,FALSE)</f>
        <v>1351.0712578124999</v>
      </c>
      <c r="I19" s="84">
        <f>VLOOKUP(A19,'Annexe 2'!A19:G60,5,FALSE)</f>
        <v>1331.1046875</v>
      </c>
    </row>
    <row r="20" spans="1:9" x14ac:dyDescent="0.2">
      <c r="A20" s="85" t="s">
        <v>27</v>
      </c>
      <c r="B20" s="86">
        <v>42</v>
      </c>
      <c r="C20" s="86">
        <v>45</v>
      </c>
      <c r="D20" s="10">
        <f t="shared" ref="D20:D22" si="2">H20</f>
        <v>537.83739843750004</v>
      </c>
      <c r="E20" s="10">
        <f>I20</f>
        <v>529.88906250000002</v>
      </c>
      <c r="F20" s="10" t="s">
        <v>117</v>
      </c>
      <c r="G20" s="10" t="s">
        <v>117</v>
      </c>
      <c r="H20" s="10">
        <f>VLOOKUP(A20,'Annexe 2'!A20:G61,4,FALSE)</f>
        <v>537.83739843750004</v>
      </c>
      <c r="I20" s="10">
        <f>VLOOKUP(A20,'Annexe 2'!A20:G61,5,FALSE)</f>
        <v>529.88906250000002</v>
      </c>
    </row>
    <row r="21" spans="1:9" x14ac:dyDescent="0.2">
      <c r="A21" s="87" t="s">
        <v>28</v>
      </c>
      <c r="B21" s="88">
        <v>43</v>
      </c>
      <c r="C21" s="88">
        <v>46</v>
      </c>
      <c r="D21" s="84">
        <f t="shared" si="2"/>
        <v>553.20418124999992</v>
      </c>
      <c r="E21" s="84">
        <f>I21</f>
        <v>545.02874999999995</v>
      </c>
      <c r="F21" s="84" t="s">
        <v>117</v>
      </c>
      <c r="G21" s="84" t="s">
        <v>117</v>
      </c>
      <c r="H21" s="84">
        <f>VLOOKUP(A21,'Annexe 2'!A21:G62,4,FALSE)</f>
        <v>553.20418124999992</v>
      </c>
      <c r="I21" s="84">
        <f>VLOOKUP(A21,'Annexe 2'!A21:G62,5,FALSE)</f>
        <v>545.02874999999995</v>
      </c>
    </row>
    <row r="22" spans="1:9" x14ac:dyDescent="0.2">
      <c r="A22" s="85" t="s">
        <v>29</v>
      </c>
      <c r="B22" s="86">
        <v>43</v>
      </c>
      <c r="C22" s="86">
        <v>46</v>
      </c>
      <c r="D22" s="10">
        <f t="shared" si="2"/>
        <v>553.20418124999992</v>
      </c>
      <c r="E22" s="10">
        <f>I22</f>
        <v>545.02874999999995</v>
      </c>
      <c r="F22" s="10" t="s">
        <v>117</v>
      </c>
      <c r="G22" s="10" t="s">
        <v>117</v>
      </c>
      <c r="H22" s="10">
        <f>VLOOKUP(A22,'Annexe 2'!A22:G63,4,FALSE)</f>
        <v>553.20418124999992</v>
      </c>
      <c r="I22" s="10">
        <f>VLOOKUP(A22,'Annexe 2'!A22:G63,5,FALSE)</f>
        <v>545.02874999999995</v>
      </c>
    </row>
    <row r="23" spans="1:9" x14ac:dyDescent="0.2">
      <c r="A23" s="87" t="s">
        <v>31</v>
      </c>
      <c r="B23" s="88">
        <v>42</v>
      </c>
      <c r="C23" s="88">
        <v>45</v>
      </c>
      <c r="D23" s="84">
        <f t="shared" ref="D23:D48" si="3">$M$7+($L$8*(H23-$M$7))</f>
        <v>1113.03133265625</v>
      </c>
      <c r="E23" s="84">
        <f t="shared" si="0"/>
        <v>1096.5825937500001</v>
      </c>
      <c r="F23" s="84">
        <f t="shared" si="1"/>
        <v>1503.2408190624997</v>
      </c>
      <c r="G23" s="84">
        <f t="shared" ref="G23:G48" si="4">2*(I23-E23)</f>
        <v>1481.0254375</v>
      </c>
      <c r="H23" s="84">
        <f>VLOOKUP(A23,'Annexe 2'!A23:G64,4,FALSE)</f>
        <v>1864.6517421874998</v>
      </c>
      <c r="I23" s="84">
        <f>VLOOKUP(A23,'Annexe 2'!A23:G64,5,FALSE)</f>
        <v>1837.0953125000001</v>
      </c>
    </row>
    <row r="24" spans="1:9" x14ac:dyDescent="0.2">
      <c r="A24" s="85" t="s">
        <v>33</v>
      </c>
      <c r="B24" s="86">
        <v>43</v>
      </c>
      <c r="C24" s="86">
        <v>46</v>
      </c>
      <c r="D24" s="10">
        <f t="shared" si="3"/>
        <v>900.37414687499995</v>
      </c>
      <c r="E24" s="10">
        <f t="shared" si="0"/>
        <v>887.06812500000001</v>
      </c>
      <c r="F24" s="10">
        <f t="shared" si="1"/>
        <v>510.84061874999998</v>
      </c>
      <c r="G24" s="10">
        <f t="shared" si="4"/>
        <v>503.29125000000022</v>
      </c>
      <c r="H24" s="10">
        <f>VLOOKUP(A24,'Annexe 2'!A24:G65,4,FALSE)</f>
        <v>1155.7944562499999</v>
      </c>
      <c r="I24" s="10">
        <f>VLOOKUP(A24,'Annexe 2'!A24:G65,5,FALSE)</f>
        <v>1138.7137500000001</v>
      </c>
    </row>
    <row r="25" spans="1:9" x14ac:dyDescent="0.2">
      <c r="A25" s="87" t="s">
        <v>34</v>
      </c>
      <c r="B25" s="88">
        <v>43</v>
      </c>
      <c r="C25" s="88">
        <v>46</v>
      </c>
      <c r="D25" s="84">
        <f t="shared" si="3"/>
        <v>981.52377749999994</v>
      </c>
      <c r="E25" s="84">
        <f t="shared" si="0"/>
        <v>967.01850000000002</v>
      </c>
      <c r="F25" s="84">
        <f t="shared" si="1"/>
        <v>889.53889499999991</v>
      </c>
      <c r="G25" s="84">
        <f t="shared" si="4"/>
        <v>876.3929999999998</v>
      </c>
      <c r="H25" s="84">
        <f>VLOOKUP(A25,'Annexe 2'!A25:G66,4,FALSE)</f>
        <v>1426.2932249999999</v>
      </c>
      <c r="I25" s="84">
        <f>VLOOKUP(A25,'Annexe 2'!A25:G66,5,FALSE)</f>
        <v>1405.2149999999999</v>
      </c>
    </row>
    <row r="26" spans="1:9" x14ac:dyDescent="0.2">
      <c r="A26" s="85" t="s">
        <v>36</v>
      </c>
      <c r="B26" s="86">
        <v>43</v>
      </c>
      <c r="C26" s="86">
        <v>46</v>
      </c>
      <c r="D26" s="10">
        <f t="shared" si="3"/>
        <v>1190.5177331249999</v>
      </c>
      <c r="E26" s="10">
        <f t="shared" si="0"/>
        <v>1172.923875</v>
      </c>
      <c r="F26" s="10">
        <f t="shared" si="1"/>
        <v>1864.8440212500004</v>
      </c>
      <c r="G26" s="10">
        <f t="shared" si="4"/>
        <v>1837.2847499999998</v>
      </c>
      <c r="H26" s="10">
        <f>VLOOKUP(A26,'Annexe 2'!A26:G67,4,FALSE)</f>
        <v>2122.9397437500002</v>
      </c>
      <c r="I26" s="10">
        <f>VLOOKUP(A26,'Annexe 2'!A26:G67,5,FALSE)</f>
        <v>2091.5662499999999</v>
      </c>
    </row>
    <row r="27" spans="1:9" x14ac:dyDescent="0.2">
      <c r="A27" s="87" t="s">
        <v>38</v>
      </c>
      <c r="B27" s="88">
        <v>42</v>
      </c>
      <c r="C27" s="88">
        <v>46</v>
      </c>
      <c r="D27" s="84">
        <f t="shared" si="3"/>
        <v>1432.5631654687497</v>
      </c>
      <c r="E27" s="84">
        <f t="shared" si="0"/>
        <v>1411.3922812500002</v>
      </c>
      <c r="F27" s="84">
        <f t="shared" si="1"/>
        <v>2994.3893721874997</v>
      </c>
      <c r="G27" s="84">
        <f t="shared" si="4"/>
        <v>2950.1373125000005</v>
      </c>
      <c r="H27" s="84">
        <f>VLOOKUP(A27,'Annexe 2'!A27:G68,4,FALSE)</f>
        <v>2929.7578515624996</v>
      </c>
      <c r="I27" s="84">
        <f>VLOOKUP(A27,'Annexe 2'!A27:G68,5,FALSE)</f>
        <v>2886.4609375000005</v>
      </c>
    </row>
    <row r="28" spans="1:9" x14ac:dyDescent="0.2">
      <c r="A28" s="85" t="s">
        <v>40</v>
      </c>
      <c r="B28" s="86">
        <v>46</v>
      </c>
      <c r="C28" s="86">
        <v>47</v>
      </c>
      <c r="D28" s="10">
        <f t="shared" si="3"/>
        <v>987.62173256249991</v>
      </c>
      <c r="E28" s="10">
        <f t="shared" si="0"/>
        <v>973.02633749999995</v>
      </c>
      <c r="F28" s="10">
        <f t="shared" si="1"/>
        <v>917.99601862499981</v>
      </c>
      <c r="G28" s="10">
        <f t="shared" si="4"/>
        <v>904.42957500000011</v>
      </c>
      <c r="H28" s="10">
        <f>VLOOKUP(A28,'Annexe 2'!A28:G69,4,FALSE)</f>
        <v>1446.6197418749998</v>
      </c>
      <c r="I28" s="10">
        <f>VLOOKUP(A28,'Annexe 2'!A28:G69,5,FALSE)</f>
        <v>1425.241125</v>
      </c>
    </row>
    <row r="29" spans="1:9" x14ac:dyDescent="0.2">
      <c r="A29" s="87" t="s">
        <v>42</v>
      </c>
      <c r="B29" s="88">
        <v>46</v>
      </c>
      <c r="C29" s="88">
        <v>47</v>
      </c>
      <c r="D29" s="84">
        <f t="shared" si="3"/>
        <v>987.62173256249991</v>
      </c>
      <c r="E29" s="84">
        <f t="shared" si="0"/>
        <v>973.02633749999995</v>
      </c>
      <c r="F29" s="84">
        <f t="shared" si="1"/>
        <v>917.99601862499981</v>
      </c>
      <c r="G29" s="84">
        <f t="shared" si="4"/>
        <v>904.42957500000011</v>
      </c>
      <c r="H29" s="84">
        <f>VLOOKUP(A29,'Annexe 2'!A29:G70,4,FALSE)</f>
        <v>1446.6197418749998</v>
      </c>
      <c r="I29" s="84">
        <f>VLOOKUP(A29,'Annexe 2'!A29:G70,5,FALSE)</f>
        <v>1425.241125</v>
      </c>
    </row>
    <row r="30" spans="1:9" x14ac:dyDescent="0.2">
      <c r="A30" s="85" t="s">
        <v>43</v>
      </c>
      <c r="B30" s="86">
        <v>43</v>
      </c>
      <c r="C30" s="86">
        <v>46</v>
      </c>
      <c r="D30" s="10">
        <f t="shared" si="3"/>
        <v>985.03161749999992</v>
      </c>
      <c r="E30" s="10">
        <f t="shared" si="0"/>
        <v>970.47450000000003</v>
      </c>
      <c r="F30" s="10">
        <f t="shared" si="1"/>
        <v>905.908815</v>
      </c>
      <c r="G30" s="10">
        <f t="shared" si="4"/>
        <v>892.52099999999973</v>
      </c>
      <c r="H30" s="10">
        <f>VLOOKUP(A30,'Annexe 2'!A30:G71,4,FALSE)</f>
        <v>1437.9860249999999</v>
      </c>
      <c r="I30" s="10">
        <f>VLOOKUP(A30,'Annexe 2'!A30:G71,5,FALSE)</f>
        <v>1416.7349999999999</v>
      </c>
    </row>
    <row r="31" spans="1:9" x14ac:dyDescent="0.2">
      <c r="A31" s="87" t="s">
        <v>47</v>
      </c>
      <c r="B31" s="88">
        <v>42</v>
      </c>
      <c r="C31" s="88">
        <v>45</v>
      </c>
      <c r="D31" s="84">
        <f t="shared" si="3"/>
        <v>1172.8265685937499</v>
      </c>
      <c r="E31" s="84">
        <f t="shared" si="0"/>
        <v>1155.4941562500001</v>
      </c>
      <c r="F31" s="84">
        <f t="shared" si="1"/>
        <v>1782.2852534375006</v>
      </c>
      <c r="G31" s="84">
        <f t="shared" si="4"/>
        <v>1755.9460625000002</v>
      </c>
      <c r="H31" s="84">
        <f>VLOOKUP(A31,'Annexe 2'!A31:G72,4,FALSE)</f>
        <v>2063.9691953125002</v>
      </c>
      <c r="I31" s="84">
        <f>VLOOKUP(A31,'Annexe 2'!A31:G72,5,FALSE)</f>
        <v>2033.4671875000001</v>
      </c>
    </row>
    <row r="32" spans="1:9" x14ac:dyDescent="0.2">
      <c r="A32" s="85" t="s">
        <v>53</v>
      </c>
      <c r="B32" s="86">
        <v>43</v>
      </c>
      <c r="C32" s="86">
        <v>46</v>
      </c>
      <c r="D32" s="10">
        <f t="shared" si="3"/>
        <v>898.12693687499996</v>
      </c>
      <c r="E32" s="10">
        <f t="shared" si="0"/>
        <v>884.85412500000007</v>
      </c>
      <c r="F32" s="10">
        <f t="shared" si="1"/>
        <v>500.35363874999985</v>
      </c>
      <c r="G32" s="10">
        <f t="shared" si="4"/>
        <v>492.95924999999988</v>
      </c>
      <c r="H32" s="10">
        <f>VLOOKUP(A32,'Annexe 2'!A32:G73,4,FALSE)</f>
        <v>1148.3037562499999</v>
      </c>
      <c r="I32" s="10">
        <f>VLOOKUP(A32,'Annexe 2'!A32:G73,5,FALSE)</f>
        <v>1131.33375</v>
      </c>
    </row>
    <row r="33" spans="1:9" x14ac:dyDescent="0.2">
      <c r="A33" s="87" t="s">
        <v>54</v>
      </c>
      <c r="B33" s="88">
        <v>46</v>
      </c>
      <c r="C33" s="88">
        <v>47</v>
      </c>
      <c r="D33" s="84">
        <f t="shared" si="3"/>
        <v>941.39737649999984</v>
      </c>
      <c r="E33" s="84">
        <f t="shared" si="0"/>
        <v>927.4851000000001</v>
      </c>
      <c r="F33" s="84">
        <f t="shared" si="1"/>
        <v>702.28235699999959</v>
      </c>
      <c r="G33" s="84">
        <f t="shared" si="4"/>
        <v>691.90380000000005</v>
      </c>
      <c r="H33" s="84">
        <f>VLOOKUP(A33,'Annexe 2'!A33:G74,4,FALSE)</f>
        <v>1292.5385549999996</v>
      </c>
      <c r="I33" s="84">
        <f>VLOOKUP(A33,'Annexe 2'!A33:G74,5,FALSE)</f>
        <v>1273.4370000000001</v>
      </c>
    </row>
    <row r="34" spans="1:9" x14ac:dyDescent="0.2">
      <c r="A34" s="85" t="s">
        <v>57</v>
      </c>
      <c r="B34" s="86">
        <v>43</v>
      </c>
      <c r="C34" s="86">
        <v>46</v>
      </c>
      <c r="D34" s="10">
        <f t="shared" si="3"/>
        <v>898.12693687499996</v>
      </c>
      <c r="E34" s="10">
        <f t="shared" si="0"/>
        <v>884.85412500000007</v>
      </c>
      <c r="F34" s="10">
        <f t="shared" si="1"/>
        <v>500.35363874999985</v>
      </c>
      <c r="G34" s="10">
        <f t="shared" si="4"/>
        <v>492.95924999999988</v>
      </c>
      <c r="H34" s="10">
        <f>VLOOKUP(A34,'Annexe 2'!A34:G75,4,FALSE)</f>
        <v>1148.3037562499999</v>
      </c>
      <c r="I34" s="10">
        <f>VLOOKUP(A34,'Annexe 2'!A34:G75,5,FALSE)</f>
        <v>1131.33375</v>
      </c>
    </row>
    <row r="35" spans="1:9" x14ac:dyDescent="0.2">
      <c r="A35" s="87" t="s">
        <v>60</v>
      </c>
      <c r="B35" s="88">
        <v>42</v>
      </c>
      <c r="C35" s="88">
        <v>46</v>
      </c>
      <c r="D35" s="84">
        <f t="shared" si="3"/>
        <v>1444.5328701562498</v>
      </c>
      <c r="E35" s="84">
        <f t="shared" si="0"/>
        <v>1423.1850937499999</v>
      </c>
      <c r="F35" s="84">
        <f t="shared" si="1"/>
        <v>3050.2479940624989</v>
      </c>
      <c r="G35" s="84">
        <f t="shared" si="4"/>
        <v>3005.1704374999999</v>
      </c>
      <c r="H35" s="84">
        <f>VLOOKUP(A35,'Annexe 2'!A35:G76,4,FALSE)</f>
        <v>2969.6568671874993</v>
      </c>
      <c r="I35" s="84">
        <f>VLOOKUP(A35,'Annexe 2'!A35:G76,5,FALSE)</f>
        <v>2925.7703124999998</v>
      </c>
    </row>
    <row r="36" spans="1:9" x14ac:dyDescent="0.2">
      <c r="A36" s="85" t="s">
        <v>61</v>
      </c>
      <c r="B36" s="86">
        <v>42</v>
      </c>
      <c r="C36" s="86">
        <v>46</v>
      </c>
      <c r="D36" s="10">
        <f t="shared" si="3"/>
        <v>1432.5631654687497</v>
      </c>
      <c r="E36" s="10">
        <f t="shared" si="0"/>
        <v>1411.3922812500002</v>
      </c>
      <c r="F36" s="10">
        <f t="shared" si="1"/>
        <v>2994.3893721874997</v>
      </c>
      <c r="G36" s="10">
        <f t="shared" si="4"/>
        <v>2950.1373125000005</v>
      </c>
      <c r="H36" s="10">
        <f>VLOOKUP(A36,'Annexe 2'!A36:G77,4,FALSE)</f>
        <v>2929.7578515624996</v>
      </c>
      <c r="I36" s="10">
        <f>VLOOKUP(A36,'Annexe 2'!A36:G77,5,FALSE)</f>
        <v>2886.4609375000005</v>
      </c>
    </row>
    <row r="37" spans="1:9" x14ac:dyDescent="0.2">
      <c r="A37" s="87" t="s">
        <v>63</v>
      </c>
      <c r="B37" s="88">
        <v>46</v>
      </c>
      <c r="C37" s="88">
        <v>47</v>
      </c>
      <c r="D37" s="84">
        <f t="shared" si="3"/>
        <v>912.28059168749996</v>
      </c>
      <c r="E37" s="84">
        <f t="shared" si="0"/>
        <v>898.79861249999999</v>
      </c>
      <c r="F37" s="84">
        <f t="shared" si="1"/>
        <v>566.40402787499988</v>
      </c>
      <c r="G37" s="84">
        <f t="shared" si="4"/>
        <v>558.03352500000028</v>
      </c>
      <c r="H37" s="84">
        <f>VLOOKUP(A37,'Annexe 2'!A37:G78,4,FALSE)</f>
        <v>1195.4826056249999</v>
      </c>
      <c r="I37" s="84">
        <f>VLOOKUP(A37,'Annexe 2'!A37:G78,5,FALSE)</f>
        <v>1177.8153750000001</v>
      </c>
    </row>
    <row r="38" spans="1:9" x14ac:dyDescent="0.2">
      <c r="A38" s="85" t="s">
        <v>64</v>
      </c>
      <c r="B38" s="86">
        <v>42</v>
      </c>
      <c r="C38" s="86">
        <v>45</v>
      </c>
      <c r="D38" s="10">
        <f t="shared" si="3"/>
        <v>1010.5128435937499</v>
      </c>
      <c r="E38" s="10">
        <f t="shared" si="0"/>
        <v>995.57915624999987</v>
      </c>
      <c r="F38" s="10">
        <f t="shared" si="1"/>
        <v>1024.8212034375001</v>
      </c>
      <c r="G38" s="10">
        <f t="shared" si="4"/>
        <v>1009.6760624999997</v>
      </c>
      <c r="H38" s="10">
        <f>VLOOKUP(A38,'Annexe 2'!A38:G79,4,FALSE)</f>
        <v>1522.9234453125</v>
      </c>
      <c r="I38" s="10">
        <f>VLOOKUP(A38,'Annexe 2'!A38:G79,5,FALSE)</f>
        <v>1500.4171874999997</v>
      </c>
    </row>
    <row r="39" spans="1:9" x14ac:dyDescent="0.2">
      <c r="A39" s="87" t="s">
        <v>65</v>
      </c>
      <c r="B39" s="88">
        <v>42</v>
      </c>
      <c r="C39" s="88">
        <v>45</v>
      </c>
      <c r="D39" s="84">
        <f t="shared" si="3"/>
        <v>1172.8265685937499</v>
      </c>
      <c r="E39" s="84">
        <f t="shared" si="0"/>
        <v>1155.4941562500001</v>
      </c>
      <c r="F39" s="84">
        <f t="shared" si="1"/>
        <v>1782.2852534375006</v>
      </c>
      <c r="G39" s="84">
        <f t="shared" si="4"/>
        <v>1755.9460625000002</v>
      </c>
      <c r="H39" s="84">
        <f>VLOOKUP(A39,'Annexe 2'!A39:G80,4,FALSE)</f>
        <v>2063.9691953125002</v>
      </c>
      <c r="I39" s="84">
        <f>VLOOKUP(A39,'Annexe 2'!A39:G80,5,FALSE)</f>
        <v>2033.4671875000001</v>
      </c>
    </row>
    <row r="40" spans="1:9" x14ac:dyDescent="0.2">
      <c r="A40" s="85" t="s">
        <v>66</v>
      </c>
      <c r="B40" s="86">
        <v>43</v>
      </c>
      <c r="C40" s="86">
        <v>46</v>
      </c>
      <c r="D40" s="10">
        <f t="shared" si="3"/>
        <v>847.21187249999991</v>
      </c>
      <c r="E40" s="10">
        <f t="shared" si="0"/>
        <v>834.69150000000002</v>
      </c>
      <c r="F40" s="10">
        <f t="shared" si="1"/>
        <v>262.75000499999987</v>
      </c>
      <c r="G40" s="10">
        <f t="shared" si="4"/>
        <v>258.86699999999996</v>
      </c>
      <c r="H40" s="10">
        <f>VLOOKUP(A40,'Annexe 2'!A40:G81,4,FALSE)</f>
        <v>978.58687499999985</v>
      </c>
      <c r="I40" s="10">
        <f>VLOOKUP(A40,'Annexe 2'!A40:G81,5,FALSE)</f>
        <v>964.125</v>
      </c>
    </row>
    <row r="41" spans="1:9" x14ac:dyDescent="0.2">
      <c r="A41" s="87" t="s">
        <v>70</v>
      </c>
      <c r="B41" s="88">
        <v>46</v>
      </c>
      <c r="C41" s="88">
        <v>47</v>
      </c>
      <c r="D41" s="84">
        <f t="shared" si="3"/>
        <v>912.28059168749996</v>
      </c>
      <c r="E41" s="84">
        <f t="shared" si="0"/>
        <v>898.79861249999999</v>
      </c>
      <c r="F41" s="84">
        <f t="shared" si="1"/>
        <v>566.40402787499988</v>
      </c>
      <c r="G41" s="84">
        <f t="shared" si="4"/>
        <v>558.03352500000028</v>
      </c>
      <c r="H41" s="84">
        <f>VLOOKUP(A41,'Annexe 2'!A41:G82,4,FALSE)</f>
        <v>1195.4826056249999</v>
      </c>
      <c r="I41" s="84">
        <f>VLOOKUP(A41,'Annexe 2'!A41:G82,5,FALSE)</f>
        <v>1177.8153750000001</v>
      </c>
    </row>
    <row r="42" spans="1:9" x14ac:dyDescent="0.2">
      <c r="A42" s="85" t="s">
        <v>83</v>
      </c>
      <c r="B42" s="86">
        <v>43</v>
      </c>
      <c r="C42" s="86">
        <v>46</v>
      </c>
      <c r="D42" s="10">
        <f t="shared" si="3"/>
        <v>900.37414687499995</v>
      </c>
      <c r="E42" s="10">
        <f t="shared" si="0"/>
        <v>887.06812500000001</v>
      </c>
      <c r="F42" s="10">
        <f t="shared" si="1"/>
        <v>510.84061874999998</v>
      </c>
      <c r="G42" s="10">
        <f t="shared" si="4"/>
        <v>503.29125000000022</v>
      </c>
      <c r="H42" s="10">
        <f>VLOOKUP(A42,'Annexe 2'!A42:G83,4,FALSE)</f>
        <v>1155.7944562499999</v>
      </c>
      <c r="I42" s="10">
        <f>VLOOKUP(A42,'Annexe 2'!A42:G83,5,FALSE)</f>
        <v>1138.7137500000001</v>
      </c>
    </row>
    <row r="43" spans="1:9" x14ac:dyDescent="0.2">
      <c r="A43" s="87" t="s">
        <v>84</v>
      </c>
      <c r="B43" s="88">
        <v>42</v>
      </c>
      <c r="C43" s="88">
        <v>45</v>
      </c>
      <c r="D43" s="84">
        <f t="shared" si="3"/>
        <v>969.6380006249999</v>
      </c>
      <c r="E43" s="84">
        <f t="shared" si="0"/>
        <v>955.30837499999996</v>
      </c>
      <c r="F43" s="84">
        <f t="shared" si="1"/>
        <v>834.07193624999991</v>
      </c>
      <c r="G43" s="84">
        <f t="shared" si="4"/>
        <v>821.74574999999982</v>
      </c>
      <c r="H43" s="84">
        <f>VLOOKUP(A43,'Annexe 2'!A43:G84,4,FALSE)</f>
        <v>1386.6739687499999</v>
      </c>
      <c r="I43" s="84">
        <f>VLOOKUP(A43,'Annexe 2'!A43:G84,5,FALSE)</f>
        <v>1366.1812499999999</v>
      </c>
    </row>
    <row r="44" spans="1:9" x14ac:dyDescent="0.2">
      <c r="A44" s="85" t="s">
        <v>85</v>
      </c>
      <c r="B44" s="86">
        <v>43</v>
      </c>
      <c r="C44" s="86">
        <v>46</v>
      </c>
      <c r="D44" s="10">
        <f t="shared" si="3"/>
        <v>1038.45081375</v>
      </c>
      <c r="E44" s="10">
        <f t="shared" si="0"/>
        <v>1023.1042500000001</v>
      </c>
      <c r="F44" s="10">
        <f t="shared" si="1"/>
        <v>1155.1983974999998</v>
      </c>
      <c r="G44" s="10">
        <f t="shared" si="4"/>
        <v>1138.1265000000003</v>
      </c>
      <c r="H44" s="10">
        <f>VLOOKUP(A44,'Annexe 2'!A44:G85,4,FALSE)</f>
        <v>1616.0500124999999</v>
      </c>
      <c r="I44" s="10">
        <f>VLOOKUP(A44,'Annexe 2'!A44:G85,5,FALSE)</f>
        <v>1592.1675000000002</v>
      </c>
    </row>
    <row r="45" spans="1:9" x14ac:dyDescent="0.2">
      <c r="A45" s="87" t="s">
        <v>88</v>
      </c>
      <c r="B45" s="88">
        <v>42</v>
      </c>
      <c r="C45" s="88">
        <v>45</v>
      </c>
      <c r="D45" s="84">
        <f t="shared" si="3"/>
        <v>969.6380006249999</v>
      </c>
      <c r="E45" s="84">
        <f t="shared" si="0"/>
        <v>955.30837499999996</v>
      </c>
      <c r="F45" s="84">
        <f t="shared" si="1"/>
        <v>834.07193624999991</v>
      </c>
      <c r="G45" s="84">
        <f t="shared" si="4"/>
        <v>821.74574999999982</v>
      </c>
      <c r="H45" s="84">
        <f>VLOOKUP(A45,'Annexe 2'!A45:G86,4,FALSE)</f>
        <v>1386.6739687499999</v>
      </c>
      <c r="I45" s="84">
        <f>VLOOKUP(A45,'Annexe 2'!A45:G86,5,FALSE)</f>
        <v>1366.1812499999999</v>
      </c>
    </row>
    <row r="46" spans="1:9" x14ac:dyDescent="0.2">
      <c r="A46" s="85" t="s">
        <v>90</v>
      </c>
      <c r="B46" s="86">
        <v>43</v>
      </c>
      <c r="C46" s="86">
        <v>46</v>
      </c>
      <c r="D46" s="10">
        <f t="shared" si="3"/>
        <v>863.04511124999999</v>
      </c>
      <c r="E46" s="10">
        <f t="shared" si="0"/>
        <v>850.29075</v>
      </c>
      <c r="F46" s="10">
        <f t="shared" si="1"/>
        <v>336.63845249999986</v>
      </c>
      <c r="G46" s="10">
        <f t="shared" si="4"/>
        <v>331.66349999999989</v>
      </c>
      <c r="H46" s="10">
        <f>VLOOKUP(A46,'Annexe 2'!A46:G87,4,FALSE)</f>
        <v>1031.3643374999999</v>
      </c>
      <c r="I46" s="10">
        <f>VLOOKUP(A46,'Annexe 2'!A46:G87,5,FALSE)</f>
        <v>1016.1224999999999</v>
      </c>
    </row>
    <row r="47" spans="1:9" x14ac:dyDescent="0.2">
      <c r="A47" s="87" t="s">
        <v>96</v>
      </c>
      <c r="B47" s="88">
        <v>46</v>
      </c>
      <c r="C47" s="88">
        <v>47</v>
      </c>
      <c r="D47" s="84">
        <f t="shared" si="3"/>
        <v>934.78797562499994</v>
      </c>
      <c r="E47" s="84">
        <f t="shared" si="0"/>
        <v>920.97337500000003</v>
      </c>
      <c r="F47" s="84">
        <f t="shared" si="1"/>
        <v>671.4384862500001</v>
      </c>
      <c r="G47" s="84">
        <f t="shared" si="4"/>
        <v>661.51575000000003</v>
      </c>
      <c r="H47" s="84">
        <f>VLOOKUP(A47,'Annexe 2'!A47:G88,4,FALSE)</f>
        <v>1270.50721875</v>
      </c>
      <c r="I47" s="84">
        <f>VLOOKUP(A47,'Annexe 2'!A47:G88,5,FALSE)</f>
        <v>1251.73125</v>
      </c>
    </row>
    <row r="48" spans="1:9" x14ac:dyDescent="0.2">
      <c r="A48" s="85" t="s">
        <v>98</v>
      </c>
      <c r="B48" s="86">
        <v>46</v>
      </c>
      <c r="C48" s="86">
        <v>47</v>
      </c>
      <c r="D48" s="10">
        <f t="shared" si="3"/>
        <v>934.78797562499994</v>
      </c>
      <c r="E48" s="10">
        <f t="shared" si="0"/>
        <v>920.97337500000003</v>
      </c>
      <c r="F48" s="10">
        <f t="shared" si="1"/>
        <v>671.4384862500001</v>
      </c>
      <c r="G48" s="10">
        <f t="shared" si="4"/>
        <v>661.51575000000003</v>
      </c>
      <c r="H48" s="10">
        <f>VLOOKUP(A48,'Annexe 2'!A48:G89,4,FALSE)</f>
        <v>1270.50721875</v>
      </c>
      <c r="I48" s="10">
        <f>VLOOKUP(A48,'Annexe 2'!A48:G89,5,FALSE)</f>
        <v>1251.73125</v>
      </c>
    </row>
    <row r="49" spans="1:9" ht="15.75" thickBot="1" x14ac:dyDescent="0.25">
      <c r="A49" s="89" t="s">
        <v>104</v>
      </c>
      <c r="B49" s="90">
        <v>43</v>
      </c>
      <c r="C49" s="90">
        <v>46</v>
      </c>
      <c r="D49" s="91">
        <f>H49</f>
        <v>553.20418124999992</v>
      </c>
      <c r="E49" s="91">
        <f>I49</f>
        <v>545.02874999999995</v>
      </c>
      <c r="F49" s="91" t="s">
        <v>117</v>
      </c>
      <c r="G49" s="91" t="s">
        <v>117</v>
      </c>
      <c r="H49" s="91">
        <f>VLOOKUP(A49,'Annexe 2'!A49:G90,4,FALSE)</f>
        <v>553.20418124999992</v>
      </c>
      <c r="I49" s="91">
        <f>VLOOKUP(A49,'Annexe 2'!A49:G90,5,FALSE)</f>
        <v>545.02874999999995</v>
      </c>
    </row>
    <row r="50" spans="1:9" ht="15.75" thickBot="1" x14ac:dyDescent="0.25">
      <c r="A50" s="16"/>
      <c r="B50" s="16"/>
      <c r="C50" s="16"/>
      <c r="D50" s="16"/>
      <c r="E50" s="78"/>
      <c r="F50" s="78"/>
      <c r="G50" s="78"/>
      <c r="H50" s="78"/>
      <c r="I50" s="78"/>
    </row>
    <row r="51" spans="1:9" ht="30" customHeight="1" x14ac:dyDescent="0.2">
      <c r="A51" s="202" t="s">
        <v>113</v>
      </c>
      <c r="B51" s="203"/>
      <c r="C51" s="203"/>
      <c r="D51" s="203"/>
      <c r="E51" s="203"/>
      <c r="F51" s="203"/>
      <c r="G51" s="203"/>
      <c r="H51" s="203"/>
      <c r="I51" s="205"/>
    </row>
    <row r="52" spans="1:9" ht="54" x14ac:dyDescent="0.15">
      <c r="A52" s="22" t="s">
        <v>2</v>
      </c>
      <c r="B52" s="23" t="s">
        <v>114</v>
      </c>
      <c r="C52" s="23" t="s">
        <v>115</v>
      </c>
      <c r="D52" s="24" t="s">
        <v>223</v>
      </c>
      <c r="E52" s="24" t="s">
        <v>222</v>
      </c>
      <c r="F52" s="76" t="s">
        <v>230</v>
      </c>
      <c r="G52" s="76" t="s">
        <v>229</v>
      </c>
      <c r="H52" s="62" t="s">
        <v>228</v>
      </c>
      <c r="I52" s="159" t="s">
        <v>227</v>
      </c>
    </row>
    <row r="53" spans="1:9" x14ac:dyDescent="0.15">
      <c r="A53" s="77" t="s">
        <v>4</v>
      </c>
      <c r="B53" s="35">
        <v>52</v>
      </c>
      <c r="C53" s="35">
        <v>56</v>
      </c>
      <c r="D53" s="28">
        <f>$M$7+($L$8*(H53-$M$7))</f>
        <v>1158.1526564999999</v>
      </c>
      <c r="E53" s="10">
        <f>$L$7+($L$8*(I53-$L$7))</f>
        <v>1141.0371</v>
      </c>
      <c r="F53" s="28">
        <f>2*(H53-D53)</f>
        <v>1713.8069970000006</v>
      </c>
      <c r="G53" s="28">
        <f>2*(I53-E53)</f>
        <v>1688.4797999999992</v>
      </c>
      <c r="H53" s="28">
        <f>VLOOKUP(A53,'Annexe 2'!A53:G94,4,FALSE)</f>
        <v>2015.0561550000002</v>
      </c>
      <c r="I53" s="28">
        <f>VLOOKUP(A53,'Annexe 2'!A53:G94,5,FALSE)</f>
        <v>1985.2769999999996</v>
      </c>
    </row>
    <row r="54" spans="1:9" x14ac:dyDescent="0.15">
      <c r="A54" s="31" t="s">
        <v>7</v>
      </c>
      <c r="B54" s="34">
        <v>52</v>
      </c>
      <c r="C54" s="34">
        <v>56</v>
      </c>
      <c r="D54" s="64">
        <f>$M$7+($L$8*(H54-$M$7))</f>
        <v>1143.3821608124999</v>
      </c>
      <c r="E54" s="84">
        <f t="shared" ref="E54:E93" si="5">$L$7+($L$8*(I54-$L$7))</f>
        <v>1126.4848875</v>
      </c>
      <c r="F54" s="64">
        <f t="shared" ref="F54:F93" si="6">2*(H54-D54)</f>
        <v>1644.878017125</v>
      </c>
      <c r="G54" s="64">
        <f>2*(I54-E54)</f>
        <v>1620.5694750000002</v>
      </c>
      <c r="H54" s="64">
        <f>VLOOKUP(A54,'Annexe 2'!A54:G95,4,FALSE)</f>
        <v>1965.821169375</v>
      </c>
      <c r="I54" s="64">
        <f>VLOOKUP(A54,'Annexe 2'!A54:G95,5,FALSE)</f>
        <v>1936.7696250000001</v>
      </c>
    </row>
    <row r="55" spans="1:9" x14ac:dyDescent="0.15">
      <c r="A55" s="26" t="s">
        <v>8</v>
      </c>
      <c r="B55" s="35">
        <v>52</v>
      </c>
      <c r="C55" s="35">
        <v>56</v>
      </c>
      <c r="D55" s="28">
        <f>$M$7+($L$8*(H55-$M$7))</f>
        <v>1194.668981625</v>
      </c>
      <c r="E55" s="10">
        <f t="shared" si="5"/>
        <v>1177.0137750000001</v>
      </c>
      <c r="F55" s="28">
        <f t="shared" si="6"/>
        <v>1884.2165142499998</v>
      </c>
      <c r="G55" s="28">
        <f>2*(I55-E55)</f>
        <v>1856.3709500000009</v>
      </c>
      <c r="H55" s="28">
        <f>VLOOKUP(A55,'Annexe 2'!A55:G96,4,FALSE)</f>
        <v>2136.7772387499999</v>
      </c>
      <c r="I55" s="28">
        <f>VLOOKUP(A55,'Annexe 2'!A55:G96,5,FALSE)</f>
        <v>2105.1992500000006</v>
      </c>
    </row>
    <row r="56" spans="1:9" x14ac:dyDescent="0.15">
      <c r="A56" s="31" t="s">
        <v>11</v>
      </c>
      <c r="B56" s="34">
        <v>52</v>
      </c>
      <c r="C56" s="34">
        <v>56</v>
      </c>
      <c r="D56" s="64">
        <f>$M$7+($L$8*(H56-$M$7))</f>
        <v>1012.1009443124999</v>
      </c>
      <c r="E56" s="84">
        <f t="shared" si="5"/>
        <v>997.14378750000003</v>
      </c>
      <c r="F56" s="64">
        <f t="shared" si="6"/>
        <v>1032.2323401250001</v>
      </c>
      <c r="G56" s="64">
        <f>2*(I56-E56)</f>
        <v>1016.9776750000003</v>
      </c>
      <c r="H56" s="64">
        <f>VLOOKUP(A56,'Annexe 2'!A56:G97,4,FALSE)</f>
        <v>1528.2171143749999</v>
      </c>
      <c r="I56" s="64">
        <f>VLOOKUP(A56,'Annexe 2'!A56:G97,5,FALSE)</f>
        <v>1505.6326250000002</v>
      </c>
    </row>
    <row r="57" spans="1:9" x14ac:dyDescent="0.15">
      <c r="A57" s="26" t="s">
        <v>12</v>
      </c>
      <c r="B57" s="35">
        <v>52</v>
      </c>
      <c r="C57" s="35">
        <v>56</v>
      </c>
      <c r="D57" s="28">
        <f>$M$7+($L$8*(H57-$M$7))</f>
        <v>1012.1009443124999</v>
      </c>
      <c r="E57" s="10">
        <f t="shared" si="5"/>
        <v>997.14378750000003</v>
      </c>
      <c r="F57" s="28">
        <f t="shared" si="6"/>
        <v>1032.2323401250001</v>
      </c>
      <c r="G57" s="28">
        <f>2*(I57-E57)</f>
        <v>1016.9776750000003</v>
      </c>
      <c r="H57" s="28">
        <f>VLOOKUP(A57,'Annexe 2'!A57:G98,4,FALSE)</f>
        <v>1528.2171143749999</v>
      </c>
      <c r="I57" s="28">
        <f>VLOOKUP(A57,'Annexe 2'!A57:G98,5,FALSE)</f>
        <v>1505.6326250000002</v>
      </c>
    </row>
    <row r="58" spans="1:9" x14ac:dyDescent="0.15">
      <c r="A58" s="31" t="s">
        <v>13</v>
      </c>
      <c r="B58" s="34">
        <v>51</v>
      </c>
      <c r="C58" s="34">
        <v>55</v>
      </c>
      <c r="D58" s="64">
        <f>H58</f>
        <v>709.9453659374999</v>
      </c>
      <c r="E58" s="84">
        <f>I58</f>
        <v>699.45356249999998</v>
      </c>
      <c r="F58" s="64" t="s">
        <v>117</v>
      </c>
      <c r="G58" s="64" t="s">
        <v>117</v>
      </c>
      <c r="H58" s="64">
        <f>VLOOKUP(A58,'Annexe 2'!A58:G99,4,FALSE)</f>
        <v>709.9453659374999</v>
      </c>
      <c r="I58" s="64">
        <f>VLOOKUP(A58,'Annexe 2'!A58:G99,5,FALSE)</f>
        <v>699.45356249999998</v>
      </c>
    </row>
    <row r="59" spans="1:9" x14ac:dyDescent="0.15">
      <c r="A59" s="26" t="s">
        <v>14</v>
      </c>
      <c r="B59" s="35">
        <v>51</v>
      </c>
      <c r="C59" s="35">
        <v>55</v>
      </c>
      <c r="D59" s="28">
        <f>$M$7+($L$8*(H59-$M$7))</f>
        <v>1086.2772775312499</v>
      </c>
      <c r="E59" s="10">
        <f t="shared" si="5"/>
        <v>1070.2239187499999</v>
      </c>
      <c r="F59" s="28">
        <f t="shared" si="6"/>
        <v>1378.3885618124996</v>
      </c>
      <c r="G59" s="28">
        <f>2*(I59-E59)</f>
        <v>1358.0182875</v>
      </c>
      <c r="H59" s="28">
        <f>VLOOKUP(A59,'Annexe 2'!A59:G100,4,FALSE)</f>
        <v>1775.4715584374997</v>
      </c>
      <c r="I59" s="28">
        <f>VLOOKUP(A59,'Annexe 2'!A59:G100,5,FALSE)</f>
        <v>1749.2330625</v>
      </c>
    </row>
    <row r="60" spans="1:9" x14ac:dyDescent="0.15">
      <c r="A60" s="31" t="s">
        <v>15</v>
      </c>
      <c r="B60" s="34">
        <v>52</v>
      </c>
      <c r="C60" s="34">
        <v>56</v>
      </c>
      <c r="D60" s="64">
        <f>$M$7+($L$8*(H60-$M$7))</f>
        <v>1102.4179280624999</v>
      </c>
      <c r="E60" s="84">
        <f t="shared" si="5"/>
        <v>1086.1260374999999</v>
      </c>
      <c r="F60" s="64">
        <f t="shared" si="6"/>
        <v>1453.7115976249993</v>
      </c>
      <c r="G60" s="64">
        <f>2*(I60-E60)</f>
        <v>1432.2281750000002</v>
      </c>
      <c r="H60" s="64">
        <f>VLOOKUP(A60,'Annexe 2'!A60:G101,4,FALSE)</f>
        <v>1829.2737268749995</v>
      </c>
      <c r="I60" s="64">
        <f>VLOOKUP(A60,'Annexe 2'!A60:G101,5,FALSE)</f>
        <v>1802.240125</v>
      </c>
    </row>
    <row r="61" spans="1:9" x14ac:dyDescent="0.15">
      <c r="A61" s="26" t="s">
        <v>17</v>
      </c>
      <c r="B61" s="35">
        <v>52</v>
      </c>
      <c r="C61" s="35">
        <v>56</v>
      </c>
      <c r="D61" s="28">
        <f>$M$7+($L$8*(H61-$M$7))</f>
        <v>1143.3821608124999</v>
      </c>
      <c r="E61" s="10">
        <f t="shared" si="5"/>
        <v>1126.4848875</v>
      </c>
      <c r="F61" s="28">
        <f t="shared" si="6"/>
        <v>1644.878017125</v>
      </c>
      <c r="G61" s="28">
        <f>2*(I61-E61)</f>
        <v>1620.5694750000002</v>
      </c>
      <c r="H61" s="28">
        <f>VLOOKUP(A61,'Annexe 2'!A61:G102,4,FALSE)</f>
        <v>1965.821169375</v>
      </c>
      <c r="I61" s="28">
        <f>VLOOKUP(A61,'Annexe 2'!A61:G102,5,FALSE)</f>
        <v>1936.7696250000001</v>
      </c>
    </row>
    <row r="62" spans="1:9" x14ac:dyDescent="0.15">
      <c r="A62" s="31" t="s">
        <v>19</v>
      </c>
      <c r="B62" s="34">
        <v>52</v>
      </c>
      <c r="C62" s="34">
        <v>56</v>
      </c>
      <c r="D62" s="64">
        <f>H62</f>
        <v>731.45886187499991</v>
      </c>
      <c r="E62" s="84">
        <f t="shared" si="5"/>
        <v>761.64873750000004</v>
      </c>
      <c r="F62" s="64" t="s">
        <v>117</v>
      </c>
      <c r="G62" s="64" t="s">
        <v>117</v>
      </c>
      <c r="H62" s="64">
        <f>VLOOKUP(A62,'Annexe 2'!A62:G103,4,FALSE)</f>
        <v>731.45886187499991</v>
      </c>
      <c r="I62" s="64">
        <f>VLOOKUP(A62,'Annexe 2'!A62:G103,5,FALSE)</f>
        <v>720.64912499999991</v>
      </c>
    </row>
    <row r="63" spans="1:9" x14ac:dyDescent="0.15">
      <c r="A63" s="26" t="s">
        <v>23</v>
      </c>
      <c r="B63" s="35">
        <v>52</v>
      </c>
      <c r="C63" s="35">
        <v>56</v>
      </c>
      <c r="D63" s="28">
        <f>$M$7+($L$8*(H63-$M$7))</f>
        <v>1009.1296333124999</v>
      </c>
      <c r="E63" s="10">
        <f t="shared" si="5"/>
        <v>994.2163875</v>
      </c>
      <c r="F63" s="28">
        <f t="shared" si="6"/>
        <v>1018.3662221249997</v>
      </c>
      <c r="G63" s="28">
        <f>2*(I63-E63)</f>
        <v>1003.3164749999999</v>
      </c>
      <c r="H63" s="28">
        <f>VLOOKUP(A63,'Annexe 2'!A63:G104,4,FALSE)</f>
        <v>1518.3127443749997</v>
      </c>
      <c r="I63" s="28">
        <f>VLOOKUP(A63,'Annexe 2'!A63:G104,5,FALSE)</f>
        <v>1495.8746249999999</v>
      </c>
    </row>
    <row r="64" spans="1:9" x14ac:dyDescent="0.15">
      <c r="A64" s="31" t="s">
        <v>26</v>
      </c>
      <c r="B64" s="34">
        <v>51</v>
      </c>
      <c r="C64" s="34">
        <v>55</v>
      </c>
      <c r="D64" s="64">
        <f>$M$7+($L$8*(H64-$M$7))</f>
        <v>1088.66002809375</v>
      </c>
      <c r="E64" s="84">
        <f t="shared" si="5"/>
        <v>1072.57145625</v>
      </c>
      <c r="F64" s="64">
        <f t="shared" si="6"/>
        <v>1389.5080644374998</v>
      </c>
      <c r="G64" s="64">
        <f>2*(I64-E64)</f>
        <v>1368.9734624999996</v>
      </c>
      <c r="H64" s="64">
        <f>VLOOKUP(A64,'Annexe 2'!A64:G105,4,FALSE)</f>
        <v>1783.4140603124999</v>
      </c>
      <c r="I64" s="64">
        <f>VLOOKUP(A64,'Annexe 2'!A64:G105,5,FALSE)</f>
        <v>1757.0581874999998</v>
      </c>
    </row>
    <row r="65" spans="1:9" x14ac:dyDescent="0.15">
      <c r="A65" s="26" t="s">
        <v>27</v>
      </c>
      <c r="B65" s="35">
        <v>51</v>
      </c>
      <c r="C65" s="35">
        <v>55</v>
      </c>
      <c r="D65" s="28">
        <f t="shared" ref="D65:D67" si="7">H65</f>
        <v>709.9453659374999</v>
      </c>
      <c r="E65" s="10">
        <f>I65</f>
        <v>699.45356249999998</v>
      </c>
      <c r="F65" s="28" t="s">
        <v>117</v>
      </c>
      <c r="G65" s="28" t="s">
        <v>117</v>
      </c>
      <c r="H65" s="28">
        <f>VLOOKUP(A65,'Annexe 2'!A65:G106,4,FALSE)</f>
        <v>709.9453659374999</v>
      </c>
      <c r="I65" s="28">
        <f>VLOOKUP(A65,'Annexe 2'!A65:G106,5,FALSE)</f>
        <v>699.45356249999998</v>
      </c>
    </row>
    <row r="66" spans="1:9" x14ac:dyDescent="0.15">
      <c r="A66" s="31" t="s">
        <v>28</v>
      </c>
      <c r="B66" s="34">
        <v>52</v>
      </c>
      <c r="C66" s="34">
        <v>56</v>
      </c>
      <c r="D66" s="64">
        <f t="shared" si="7"/>
        <v>731.45886187499991</v>
      </c>
      <c r="E66" s="84">
        <f>I66</f>
        <v>720.64912499999991</v>
      </c>
      <c r="F66" s="64" t="s">
        <v>117</v>
      </c>
      <c r="G66" s="64" t="s">
        <v>117</v>
      </c>
      <c r="H66" s="64">
        <f>VLOOKUP(A66,'Annexe 2'!A66:G107,4,FALSE)</f>
        <v>731.45886187499991</v>
      </c>
      <c r="I66" s="64">
        <f>VLOOKUP(A66,'Annexe 2'!A66:G107,5,FALSE)</f>
        <v>720.64912499999991</v>
      </c>
    </row>
    <row r="67" spans="1:9" x14ac:dyDescent="0.15">
      <c r="A67" s="26" t="s">
        <v>29</v>
      </c>
      <c r="B67" s="35">
        <v>52</v>
      </c>
      <c r="C67" s="35">
        <v>56</v>
      </c>
      <c r="D67" s="28">
        <f t="shared" si="7"/>
        <v>731.45886187499991</v>
      </c>
      <c r="E67" s="10">
        <f>I67</f>
        <v>720.64912499999991</v>
      </c>
      <c r="F67" s="28" t="s">
        <v>117</v>
      </c>
      <c r="G67" s="28" t="s">
        <v>117</v>
      </c>
      <c r="H67" s="28">
        <f>VLOOKUP(A67,'Annexe 2'!A67:G108,4,FALSE)</f>
        <v>731.45886187499991</v>
      </c>
      <c r="I67" s="28">
        <f>VLOOKUP(A67,'Annexe 2'!A67:G108,5,FALSE)</f>
        <v>720.64912499999991</v>
      </c>
    </row>
    <row r="68" spans="1:9" x14ac:dyDescent="0.15">
      <c r="A68" s="31" t="s">
        <v>31</v>
      </c>
      <c r="B68" s="34">
        <v>51</v>
      </c>
      <c r="C68" s="34">
        <v>55</v>
      </c>
      <c r="D68" s="64">
        <f t="shared" ref="D68:D93" si="8">$M$7+($L$8*(H68-$M$7))</f>
        <v>1292.0378999062498</v>
      </c>
      <c r="E68" s="84">
        <f t="shared" si="5"/>
        <v>1272.9437437500001</v>
      </c>
      <c r="F68" s="64">
        <f t="shared" si="6"/>
        <v>2338.6047995624999</v>
      </c>
      <c r="G68" s="64">
        <f t="shared" ref="G68:G93" si="9">2*(I68-E68)</f>
        <v>2304.0441375</v>
      </c>
      <c r="H68" s="64">
        <f>VLOOKUP(A68,'Annexe 2'!A68:G109,4,FALSE)</f>
        <v>2461.3402996874997</v>
      </c>
      <c r="I68" s="64">
        <f>VLOOKUP(A68,'Annexe 2'!A68:G109,5,FALSE)</f>
        <v>2424.9658125000001</v>
      </c>
    </row>
    <row r="69" spans="1:9" x14ac:dyDescent="0.15">
      <c r="A69" s="26" t="s">
        <v>33</v>
      </c>
      <c r="B69" s="35">
        <v>52</v>
      </c>
      <c r="C69" s="35">
        <v>56</v>
      </c>
      <c r="D69" s="28">
        <f t="shared" si="8"/>
        <v>1012.1009443124999</v>
      </c>
      <c r="E69" s="10">
        <f t="shared" si="5"/>
        <v>997.14378750000003</v>
      </c>
      <c r="F69" s="28">
        <f t="shared" si="6"/>
        <v>1032.2323401250001</v>
      </c>
      <c r="G69" s="28">
        <f t="shared" si="9"/>
        <v>1016.9776750000003</v>
      </c>
      <c r="H69" s="28">
        <f>VLOOKUP(A69,'Annexe 2'!A69:G110,4,FALSE)</f>
        <v>1528.2171143749999</v>
      </c>
      <c r="I69" s="28">
        <f>VLOOKUP(A69,'Annexe 2'!A69:G110,5,FALSE)</f>
        <v>1505.6326250000002</v>
      </c>
    </row>
    <row r="70" spans="1:9" x14ac:dyDescent="0.15">
      <c r="A70" s="31" t="s">
        <v>34</v>
      </c>
      <c r="B70" s="34">
        <v>52</v>
      </c>
      <c r="C70" s="34">
        <v>56</v>
      </c>
      <c r="D70" s="64">
        <f t="shared" si="8"/>
        <v>1119.3987892499999</v>
      </c>
      <c r="E70" s="84">
        <f t="shared" si="5"/>
        <v>1102.8559499999999</v>
      </c>
      <c r="F70" s="64">
        <f t="shared" si="6"/>
        <v>1532.9556164999999</v>
      </c>
      <c r="G70" s="64">
        <f t="shared" si="9"/>
        <v>1510.3010999999997</v>
      </c>
      <c r="H70" s="64">
        <f>VLOOKUP(A70,'Annexe 2'!A70:G111,4,FALSE)</f>
        <v>1885.8765974999999</v>
      </c>
      <c r="I70" s="64">
        <f>VLOOKUP(A70,'Annexe 2'!A70:G111,5,FALSE)</f>
        <v>1858.0064999999997</v>
      </c>
    </row>
    <row r="71" spans="1:9" x14ac:dyDescent="0.15">
      <c r="A71" s="26" t="s">
        <v>36</v>
      </c>
      <c r="B71" s="35">
        <v>52</v>
      </c>
      <c r="C71" s="35">
        <v>56</v>
      </c>
      <c r="D71" s="28">
        <f t="shared" si="8"/>
        <v>1395.7352416875001</v>
      </c>
      <c r="E71" s="10">
        <f t="shared" si="5"/>
        <v>1375.1086124999999</v>
      </c>
      <c r="F71" s="28">
        <f t="shared" si="6"/>
        <v>2822.5257278750005</v>
      </c>
      <c r="G71" s="28">
        <f t="shared" si="9"/>
        <v>2780.813525</v>
      </c>
      <c r="H71" s="28">
        <f>VLOOKUP(A71,'Annexe 2'!A71:G112,4,FALSE)</f>
        <v>2806.9981056250003</v>
      </c>
      <c r="I71" s="28">
        <f>VLOOKUP(A71,'Annexe 2'!A71:G112,5,FALSE)</f>
        <v>2765.5153749999999</v>
      </c>
    </row>
    <row r="72" spans="1:9" x14ac:dyDescent="0.15">
      <c r="A72" s="31" t="s">
        <v>38</v>
      </c>
      <c r="B72" s="34">
        <v>51</v>
      </c>
      <c r="C72" s="34">
        <v>56</v>
      </c>
      <c r="D72" s="64">
        <f t="shared" si="8"/>
        <v>1713.8199192187496</v>
      </c>
      <c r="E72" s="84">
        <f t="shared" si="5"/>
        <v>1688.49253125</v>
      </c>
      <c r="F72" s="64">
        <f t="shared" si="6"/>
        <v>4306.9208896874989</v>
      </c>
      <c r="G72" s="64">
        <f t="shared" si="9"/>
        <v>4243.271812500001</v>
      </c>
      <c r="H72" s="64">
        <f>VLOOKUP(A72,'Annexe 2'!A72:G113,4,FALSE)</f>
        <v>3867.2803640624993</v>
      </c>
      <c r="I72" s="64">
        <f>VLOOKUP(A72,'Annexe 2'!A72:G113,5,FALSE)</f>
        <v>3810.1284375000005</v>
      </c>
    </row>
    <row r="73" spans="1:9" x14ac:dyDescent="0.15">
      <c r="A73" s="26" t="s">
        <v>40</v>
      </c>
      <c r="B73" s="35">
        <v>56</v>
      </c>
      <c r="C73" s="35">
        <v>57</v>
      </c>
      <c r="D73" s="28">
        <f t="shared" si="8"/>
        <v>1136.6674029374999</v>
      </c>
      <c r="E73" s="10">
        <f t="shared" si="5"/>
        <v>1119.8693625000001</v>
      </c>
      <c r="F73" s="28">
        <f t="shared" si="6"/>
        <v>1613.5424803750002</v>
      </c>
      <c r="G73" s="28">
        <f t="shared" si="9"/>
        <v>1589.6970249999999</v>
      </c>
      <c r="H73" s="28">
        <f>VLOOKUP(A73,'Annexe 2'!A73:G114,4,FALSE)</f>
        <v>1943.438643125</v>
      </c>
      <c r="I73" s="28">
        <f>VLOOKUP(A73,'Annexe 2'!A73:G114,5,FALSE)</f>
        <v>1914.717875</v>
      </c>
    </row>
    <row r="74" spans="1:9" x14ac:dyDescent="0.15">
      <c r="A74" s="31" t="s">
        <v>42</v>
      </c>
      <c r="B74" s="34">
        <v>56</v>
      </c>
      <c r="C74" s="34">
        <v>57</v>
      </c>
      <c r="D74" s="64">
        <f t="shared" si="8"/>
        <v>1136.6674029374999</v>
      </c>
      <c r="E74" s="84">
        <f t="shared" si="5"/>
        <v>1119.8693625000001</v>
      </c>
      <c r="F74" s="64">
        <f t="shared" si="6"/>
        <v>1613.5424803750002</v>
      </c>
      <c r="G74" s="64">
        <f t="shared" si="9"/>
        <v>1589.6970249999999</v>
      </c>
      <c r="H74" s="64">
        <f>VLOOKUP(A74,'Annexe 2'!A74:G115,4,FALSE)</f>
        <v>1943.438643125</v>
      </c>
      <c r="I74" s="64">
        <f>VLOOKUP(A74,'Annexe 2'!A74:G115,5,FALSE)</f>
        <v>1914.717875</v>
      </c>
    </row>
    <row r="75" spans="1:9" x14ac:dyDescent="0.15">
      <c r="A75" s="26" t="s">
        <v>43</v>
      </c>
      <c r="B75" s="35">
        <v>52</v>
      </c>
      <c r="C75" s="35">
        <v>56</v>
      </c>
      <c r="D75" s="28">
        <f t="shared" si="8"/>
        <v>1124.0369332499999</v>
      </c>
      <c r="E75" s="10">
        <f t="shared" si="5"/>
        <v>1107.4255499999999</v>
      </c>
      <c r="F75" s="28">
        <f t="shared" si="6"/>
        <v>1554.6002885000003</v>
      </c>
      <c r="G75" s="28">
        <f t="shared" si="9"/>
        <v>1531.6259</v>
      </c>
      <c r="H75" s="28">
        <f>VLOOKUP(A75,'Annexe 2'!A75:G116,4,FALSE)</f>
        <v>1901.3370775000001</v>
      </c>
      <c r="I75" s="28">
        <f>VLOOKUP(A75,'Annexe 2'!A75:G116,5,FALSE)</f>
        <v>1873.2384999999999</v>
      </c>
    </row>
    <row r="76" spans="1:9" x14ac:dyDescent="0.15">
      <c r="A76" s="31" t="s">
        <v>47</v>
      </c>
      <c r="B76" s="34">
        <v>51</v>
      </c>
      <c r="C76" s="34">
        <v>55</v>
      </c>
      <c r="D76" s="64">
        <f t="shared" si="8"/>
        <v>1370.9676113437499</v>
      </c>
      <c r="E76" s="84">
        <f t="shared" si="5"/>
        <v>1350.7070062499999</v>
      </c>
      <c r="F76" s="64">
        <f t="shared" si="6"/>
        <v>2706.9434529375003</v>
      </c>
      <c r="G76" s="64">
        <f t="shared" si="9"/>
        <v>2666.9393624999998</v>
      </c>
      <c r="H76" s="64">
        <f>VLOOKUP(A76,'Annexe 2'!A76:G117,4,FALSE)</f>
        <v>2724.4393378125001</v>
      </c>
      <c r="I76" s="64">
        <f>VLOOKUP(A76,'Annexe 2'!A76:G117,5,FALSE)</f>
        <v>2684.1766874999998</v>
      </c>
    </row>
    <row r="77" spans="1:9" x14ac:dyDescent="0.15">
      <c r="A77" s="26" t="s">
        <v>53</v>
      </c>
      <c r="B77" s="35">
        <v>52</v>
      </c>
      <c r="C77" s="35">
        <v>56</v>
      </c>
      <c r="D77" s="28">
        <f t="shared" si="8"/>
        <v>1009.1296333124999</v>
      </c>
      <c r="E77" s="10">
        <f t="shared" si="5"/>
        <v>994.2163875</v>
      </c>
      <c r="F77" s="28">
        <f t="shared" si="6"/>
        <v>1018.3662221249997</v>
      </c>
      <c r="G77" s="28">
        <f t="shared" si="9"/>
        <v>1003.3164749999999</v>
      </c>
      <c r="H77" s="28">
        <f>VLOOKUP(A77,'Annexe 2'!A77:G118,4,FALSE)</f>
        <v>1518.3127443749997</v>
      </c>
      <c r="I77" s="28">
        <f>VLOOKUP(A77,'Annexe 2'!A77:G118,5,FALSE)</f>
        <v>1495.8746249999999</v>
      </c>
    </row>
    <row r="78" spans="1:9" x14ac:dyDescent="0.15">
      <c r="A78" s="31" t="s">
        <v>54</v>
      </c>
      <c r="B78" s="34">
        <v>56</v>
      </c>
      <c r="C78" s="34">
        <v>57</v>
      </c>
      <c r="D78" s="64">
        <f t="shared" si="8"/>
        <v>1074.5680155</v>
      </c>
      <c r="E78" s="84">
        <f t="shared" si="5"/>
        <v>1058.6876999999999</v>
      </c>
      <c r="F78" s="64">
        <f t="shared" si="6"/>
        <v>1323.7453389999996</v>
      </c>
      <c r="G78" s="64">
        <f t="shared" si="9"/>
        <v>1304.1826000000001</v>
      </c>
      <c r="H78" s="64">
        <f>VLOOKUP(A78,'Annexe 2'!A78:G119,4,FALSE)</f>
        <v>1736.4406849999998</v>
      </c>
      <c r="I78" s="64">
        <f>VLOOKUP(A78,'Annexe 2'!A78:G119,5,FALSE)</f>
        <v>1710.779</v>
      </c>
    </row>
    <row r="79" spans="1:9" x14ac:dyDescent="0.15">
      <c r="A79" s="26" t="s">
        <v>57</v>
      </c>
      <c r="B79" s="35">
        <v>52</v>
      </c>
      <c r="C79" s="35">
        <v>56</v>
      </c>
      <c r="D79" s="28">
        <f t="shared" si="8"/>
        <v>1009.1296333124999</v>
      </c>
      <c r="E79" s="10">
        <f t="shared" si="5"/>
        <v>994.2163875</v>
      </c>
      <c r="F79" s="28">
        <f t="shared" si="6"/>
        <v>1018.3662221249997</v>
      </c>
      <c r="G79" s="28">
        <f t="shared" si="9"/>
        <v>1003.3164749999999</v>
      </c>
      <c r="H79" s="28">
        <f>VLOOKUP(A79,'Annexe 2'!A79:G120,4,FALSE)</f>
        <v>1518.3127443749997</v>
      </c>
      <c r="I79" s="28">
        <f>VLOOKUP(A79,'Annexe 2'!A79:G120,5,FALSE)</f>
        <v>1495.8746249999999</v>
      </c>
    </row>
    <row r="80" spans="1:9" x14ac:dyDescent="0.15">
      <c r="A80" s="31" t="s">
        <v>60</v>
      </c>
      <c r="B80" s="34">
        <v>51</v>
      </c>
      <c r="C80" s="34">
        <v>56</v>
      </c>
      <c r="D80" s="64">
        <f t="shared" si="8"/>
        <v>1729.6199294062496</v>
      </c>
      <c r="E80" s="84">
        <f t="shared" si="5"/>
        <v>1704.05904375</v>
      </c>
      <c r="F80" s="64">
        <f t="shared" si="6"/>
        <v>4380.6542705624997</v>
      </c>
      <c r="G80" s="64">
        <f t="shared" si="9"/>
        <v>4315.9155374999991</v>
      </c>
      <c r="H80" s="64">
        <f>VLOOKUP(A80,'Annexe 2'!A80:G121,4,FALSE)</f>
        <v>3919.9470646874993</v>
      </c>
      <c r="I80" s="64">
        <f>VLOOKUP(A80,'Annexe 2'!A80:G121,5,FALSE)</f>
        <v>3862.0168124999996</v>
      </c>
    </row>
    <row r="81" spans="1:9" x14ac:dyDescent="0.15">
      <c r="A81" s="26" t="s">
        <v>61</v>
      </c>
      <c r="B81" s="35">
        <v>51</v>
      </c>
      <c r="C81" s="35">
        <v>56</v>
      </c>
      <c r="D81" s="28">
        <f t="shared" si="8"/>
        <v>1713.8199192187496</v>
      </c>
      <c r="E81" s="10">
        <f t="shared" si="5"/>
        <v>1688.49253125</v>
      </c>
      <c r="F81" s="28">
        <f t="shared" si="6"/>
        <v>4306.9208896874989</v>
      </c>
      <c r="G81" s="28">
        <f t="shared" si="9"/>
        <v>4243.271812500001</v>
      </c>
      <c r="H81" s="28">
        <f>VLOOKUP(A81,'Annexe 2'!A81:G122,4,FALSE)</f>
        <v>3867.2803640624993</v>
      </c>
      <c r="I81" s="28">
        <f>VLOOKUP(A81,'Annexe 2'!A81:G122,5,FALSE)</f>
        <v>3810.1284375000005</v>
      </c>
    </row>
    <row r="82" spans="1:9" x14ac:dyDescent="0.15">
      <c r="A82" s="31" t="s">
        <v>63</v>
      </c>
      <c r="B82" s="34">
        <v>56</v>
      </c>
      <c r="C82" s="34">
        <v>57</v>
      </c>
      <c r="D82" s="64">
        <f t="shared" si="8"/>
        <v>1035.4515268124999</v>
      </c>
      <c r="E82" s="84">
        <f t="shared" si="5"/>
        <v>1020.1492875</v>
      </c>
      <c r="F82" s="64">
        <f t="shared" si="6"/>
        <v>1141.2017251250004</v>
      </c>
      <c r="G82" s="64">
        <f t="shared" si="9"/>
        <v>1124.3366749999998</v>
      </c>
      <c r="H82" s="64">
        <f>VLOOKUP(A82,'Annexe 2'!A82:G123,4,FALSE)</f>
        <v>1606.0523893750001</v>
      </c>
      <c r="I82" s="64">
        <f>VLOOKUP(A82,'Annexe 2'!A82:G123,5,FALSE)</f>
        <v>1582.3176249999999</v>
      </c>
    </row>
    <row r="83" spans="1:9" x14ac:dyDescent="0.15">
      <c r="A83" s="26" t="s">
        <v>64</v>
      </c>
      <c r="B83" s="35">
        <v>51</v>
      </c>
      <c r="C83" s="35">
        <v>55</v>
      </c>
      <c r="D83" s="28">
        <f t="shared" si="8"/>
        <v>1156.71349434375</v>
      </c>
      <c r="E83" s="10">
        <f t="shared" si="5"/>
        <v>1139.6192062499999</v>
      </c>
      <c r="F83" s="28">
        <f t="shared" si="6"/>
        <v>1707.0909069374998</v>
      </c>
      <c r="G83" s="28">
        <f t="shared" si="9"/>
        <v>1681.8629624999994</v>
      </c>
      <c r="H83" s="28">
        <f>VLOOKUP(A83,'Annexe 2'!A83:G124,4,FALSE)</f>
        <v>2010.2589478124999</v>
      </c>
      <c r="I83" s="28">
        <f>VLOOKUP(A83,'Annexe 2'!A83:G124,5,FALSE)</f>
        <v>1980.5506874999996</v>
      </c>
    </row>
    <row r="84" spans="1:9" x14ac:dyDescent="0.15">
      <c r="A84" s="31" t="s">
        <v>65</v>
      </c>
      <c r="B84" s="34">
        <v>51</v>
      </c>
      <c r="C84" s="34">
        <v>55</v>
      </c>
      <c r="D84" s="64">
        <f t="shared" si="8"/>
        <v>1370.9676113437499</v>
      </c>
      <c r="E84" s="84">
        <f t="shared" si="5"/>
        <v>1350.7070062499999</v>
      </c>
      <c r="F84" s="64">
        <f t="shared" si="6"/>
        <v>2706.9434529375003</v>
      </c>
      <c r="G84" s="64">
        <f t="shared" si="9"/>
        <v>2666.9393624999998</v>
      </c>
      <c r="H84" s="64">
        <f>VLOOKUP(A84,'Annexe 2'!A84:G125,4,FALSE)</f>
        <v>2724.4393378125001</v>
      </c>
      <c r="I84" s="64">
        <f>VLOOKUP(A84,'Annexe 2'!A84:G125,5,FALSE)</f>
        <v>2684.1766874999998</v>
      </c>
    </row>
    <row r="85" spans="1:9" x14ac:dyDescent="0.15">
      <c r="A85" s="26" t="s">
        <v>66</v>
      </c>
      <c r="B85" s="35">
        <v>52</v>
      </c>
      <c r="C85" s="35">
        <v>56</v>
      </c>
      <c r="D85" s="28">
        <f t="shared" si="8"/>
        <v>941.80860374999997</v>
      </c>
      <c r="E85" s="10">
        <f t="shared" si="5"/>
        <v>927.89024999999992</v>
      </c>
      <c r="F85" s="28">
        <f t="shared" si="6"/>
        <v>704.20141749999993</v>
      </c>
      <c r="G85" s="28">
        <f t="shared" si="9"/>
        <v>693.79449999999997</v>
      </c>
      <c r="H85" s="28">
        <f>VLOOKUP(A85,'Annexe 2'!A85:G126,4,FALSE)</f>
        <v>1293.9093124999999</v>
      </c>
      <c r="I85" s="28">
        <f>VLOOKUP(A85,'Annexe 2'!A85:G126,5,FALSE)</f>
        <v>1274.7874999999999</v>
      </c>
    </row>
    <row r="86" spans="1:9" x14ac:dyDescent="0.15">
      <c r="A86" s="31" t="s">
        <v>70</v>
      </c>
      <c r="B86" s="34">
        <v>56</v>
      </c>
      <c r="C86" s="34">
        <v>57</v>
      </c>
      <c r="D86" s="64">
        <f t="shared" si="8"/>
        <v>1035.4515268124999</v>
      </c>
      <c r="E86" s="84">
        <f t="shared" si="5"/>
        <v>1020.1492875</v>
      </c>
      <c r="F86" s="64">
        <f t="shared" si="6"/>
        <v>1141.2017251250004</v>
      </c>
      <c r="G86" s="64">
        <f t="shared" si="9"/>
        <v>1124.3366749999998</v>
      </c>
      <c r="H86" s="64">
        <f>VLOOKUP(A86,'Annexe 2'!A86:G127,4,FALSE)</f>
        <v>1606.0523893750001</v>
      </c>
      <c r="I86" s="64">
        <f>VLOOKUP(A86,'Annexe 2'!A86:G127,5,FALSE)</f>
        <v>1582.3176249999999</v>
      </c>
    </row>
    <row r="87" spans="1:9" x14ac:dyDescent="0.15">
      <c r="A87" s="26" t="s">
        <v>83</v>
      </c>
      <c r="B87" s="35">
        <v>52</v>
      </c>
      <c r="C87" s="35">
        <v>56</v>
      </c>
      <c r="D87" s="28">
        <f t="shared" si="8"/>
        <v>1012.1009443124999</v>
      </c>
      <c r="E87" s="10">
        <f t="shared" si="5"/>
        <v>997.14378750000003</v>
      </c>
      <c r="F87" s="28">
        <f t="shared" si="6"/>
        <v>1032.2323401250001</v>
      </c>
      <c r="G87" s="28">
        <f t="shared" si="9"/>
        <v>1016.9776750000003</v>
      </c>
      <c r="H87" s="28">
        <f>VLOOKUP(A87,'Annexe 2'!A87:G128,4,FALSE)</f>
        <v>1528.2171143749999</v>
      </c>
      <c r="I87" s="28">
        <f>VLOOKUP(A87,'Annexe 2'!A87:G128,5,FALSE)</f>
        <v>1505.6326250000002</v>
      </c>
    </row>
    <row r="88" spans="1:9" x14ac:dyDescent="0.15">
      <c r="A88" s="31" t="s">
        <v>84</v>
      </c>
      <c r="B88" s="34">
        <v>51</v>
      </c>
      <c r="C88" s="34">
        <v>55</v>
      </c>
      <c r="D88" s="64">
        <f t="shared" si="8"/>
        <v>1102.758701625</v>
      </c>
      <c r="E88" s="84">
        <f t="shared" si="5"/>
        <v>1086.461775</v>
      </c>
      <c r="F88" s="64">
        <f t="shared" si="6"/>
        <v>1455.3018742499999</v>
      </c>
      <c r="G88" s="64">
        <f t="shared" si="9"/>
        <v>1433.7949499999995</v>
      </c>
      <c r="H88" s="64">
        <f>VLOOKUP(A88,'Annexe 2'!A88:G129,4,FALSE)</f>
        <v>1830.4096387499999</v>
      </c>
      <c r="I88" s="64">
        <f>VLOOKUP(A88,'Annexe 2'!A88:G129,5,FALSE)</f>
        <v>1803.3592499999997</v>
      </c>
    </row>
    <row r="89" spans="1:9" x14ac:dyDescent="0.15">
      <c r="A89" s="26" t="s">
        <v>85</v>
      </c>
      <c r="B89" s="35">
        <v>52</v>
      </c>
      <c r="C89" s="35">
        <v>56</v>
      </c>
      <c r="D89" s="28">
        <f t="shared" si="8"/>
        <v>1194.668981625</v>
      </c>
      <c r="E89" s="10">
        <f t="shared" si="5"/>
        <v>1177.0137750000001</v>
      </c>
      <c r="F89" s="28">
        <f t="shared" si="6"/>
        <v>1884.2165142499998</v>
      </c>
      <c r="G89" s="28">
        <f t="shared" si="9"/>
        <v>1856.3709500000009</v>
      </c>
      <c r="H89" s="28">
        <f>VLOOKUP(A89,'Annexe 2'!A89:G130,4,FALSE)</f>
        <v>2136.7772387499999</v>
      </c>
      <c r="I89" s="28">
        <f>VLOOKUP(A89,'Annexe 2'!A89:G130,5,FALSE)</f>
        <v>2105.1992500000006</v>
      </c>
    </row>
    <row r="90" spans="1:9" x14ac:dyDescent="0.15">
      <c r="A90" s="31" t="s">
        <v>88</v>
      </c>
      <c r="B90" s="34">
        <v>51</v>
      </c>
      <c r="C90" s="34">
        <v>55</v>
      </c>
      <c r="D90" s="64">
        <f t="shared" si="8"/>
        <v>1102.758701625</v>
      </c>
      <c r="E90" s="84">
        <f t="shared" si="5"/>
        <v>1086.461775</v>
      </c>
      <c r="F90" s="64">
        <f t="shared" si="6"/>
        <v>1455.3018742499999</v>
      </c>
      <c r="G90" s="64">
        <f t="shared" si="9"/>
        <v>1433.7949499999995</v>
      </c>
      <c r="H90" s="64">
        <f>VLOOKUP(A90,'Annexe 2'!A90:G131,4,FALSE)</f>
        <v>1830.4096387499999</v>
      </c>
      <c r="I90" s="64">
        <f>VLOOKUP(A90,'Annexe 2'!A90:G131,5,FALSE)</f>
        <v>1803.3592499999997</v>
      </c>
    </row>
    <row r="91" spans="1:9" x14ac:dyDescent="0.15">
      <c r="A91" s="26" t="s">
        <v>90</v>
      </c>
      <c r="B91" s="35">
        <v>52</v>
      </c>
      <c r="C91" s="35">
        <v>56</v>
      </c>
      <c r="D91" s="28">
        <f t="shared" si="8"/>
        <v>962.74366387499992</v>
      </c>
      <c r="E91" s="10">
        <f t="shared" si="5"/>
        <v>948.51592499999992</v>
      </c>
      <c r="F91" s="28">
        <f t="shared" si="6"/>
        <v>801.8983647499997</v>
      </c>
      <c r="G91" s="28">
        <f t="shared" si="9"/>
        <v>790.04764999999998</v>
      </c>
      <c r="H91" s="28">
        <f>VLOOKUP(A91,'Annexe 2'!A91:G132,4,FALSE)</f>
        <v>1363.6928462499998</v>
      </c>
      <c r="I91" s="28">
        <f>VLOOKUP(A91,'Annexe 2'!A91:G132,5,FALSE)</f>
        <v>1343.5397499999999</v>
      </c>
    </row>
    <row r="92" spans="1:9" x14ac:dyDescent="0.15">
      <c r="A92" s="31" t="s">
        <v>96</v>
      </c>
      <c r="B92" s="34">
        <v>56</v>
      </c>
      <c r="C92" s="34">
        <v>57</v>
      </c>
      <c r="D92" s="64">
        <f t="shared" si="8"/>
        <v>1065.6887193749999</v>
      </c>
      <c r="E92" s="84">
        <f t="shared" si="5"/>
        <v>1049.939625</v>
      </c>
      <c r="F92" s="64">
        <f t="shared" si="6"/>
        <v>1282.3086237500002</v>
      </c>
      <c r="G92" s="64">
        <f t="shared" si="9"/>
        <v>1263.3582500000002</v>
      </c>
      <c r="H92" s="64">
        <f>VLOOKUP(A92,'Annexe 2'!A92:G133,4,FALSE)</f>
        <v>1706.84303125</v>
      </c>
      <c r="I92" s="64">
        <f>VLOOKUP(A92,'Annexe 2'!A92:G133,5,FALSE)</f>
        <v>1681.6187500000001</v>
      </c>
    </row>
    <row r="93" spans="1:9" x14ac:dyDescent="0.15">
      <c r="A93" s="26" t="s">
        <v>98</v>
      </c>
      <c r="B93" s="35">
        <v>56</v>
      </c>
      <c r="C93" s="35">
        <v>57</v>
      </c>
      <c r="D93" s="28">
        <f t="shared" si="8"/>
        <v>1065.6887193749999</v>
      </c>
      <c r="E93" s="10">
        <f t="shared" si="5"/>
        <v>1049.939625</v>
      </c>
      <c r="F93" s="28">
        <f t="shared" si="6"/>
        <v>1282.3086237500002</v>
      </c>
      <c r="G93" s="28">
        <f t="shared" si="9"/>
        <v>1263.3582500000002</v>
      </c>
      <c r="H93" s="28">
        <f>VLOOKUP(A93,'Annexe 2'!A93:G134,4,FALSE)</f>
        <v>1706.84303125</v>
      </c>
      <c r="I93" s="28">
        <f>VLOOKUP(A93,'Annexe 2'!A93:G134,5,FALSE)</f>
        <v>1681.6187500000001</v>
      </c>
    </row>
    <row r="94" spans="1:9" ht="15.75" thickBot="1" x14ac:dyDescent="0.2">
      <c r="A94" s="38" t="s">
        <v>104</v>
      </c>
      <c r="B94" s="41">
        <v>52</v>
      </c>
      <c r="C94" s="41">
        <v>56</v>
      </c>
      <c r="D94" s="65">
        <f>H94</f>
        <v>731.45886187499991</v>
      </c>
      <c r="E94" s="91">
        <f>I94</f>
        <v>720.64912499999991</v>
      </c>
      <c r="F94" s="65" t="s">
        <v>117</v>
      </c>
      <c r="G94" s="65" t="s">
        <v>117</v>
      </c>
      <c r="H94" s="65">
        <f>VLOOKUP(A94,'Annexe 2'!A94:G135,4,FALSE)</f>
        <v>731.45886187499991</v>
      </c>
      <c r="I94" s="65">
        <f>VLOOKUP(A94,'Annexe 2'!A94:G135,5,FALSE)</f>
        <v>720.64912499999991</v>
      </c>
    </row>
  </sheetData>
  <mergeCells count="4">
    <mergeCell ref="A1:I1"/>
    <mergeCell ref="A6:I6"/>
    <mergeCell ref="A51:I51"/>
    <mergeCell ref="A4:I4"/>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5C926-9F4F-1C4F-9F78-0FF84BCC2E4B}">
  <sheetPr>
    <tabColor theme="7"/>
  </sheetPr>
  <dimension ref="A1:M115"/>
  <sheetViews>
    <sheetView zoomScale="80" zoomScaleNormal="80" workbookViewId="0">
      <selection sqref="A1:I1"/>
    </sheetView>
  </sheetViews>
  <sheetFormatPr defaultColWidth="10.8515625" defaultRowHeight="15" x14ac:dyDescent="0.2"/>
  <cols>
    <col min="1" max="1" width="52.65234375" customWidth="1"/>
    <col min="2" max="2" width="15.1640625" customWidth="1"/>
    <col min="3" max="3" width="15.04296875" customWidth="1"/>
    <col min="4" max="4" width="16.15234375" customWidth="1"/>
    <col min="5" max="5" width="15.66015625" customWidth="1"/>
    <col min="6" max="9" width="14.796875" customWidth="1"/>
  </cols>
  <sheetData>
    <row r="1" spans="1:13" ht="50.1" customHeight="1" x14ac:dyDescent="0.2">
      <c r="A1" s="207" t="s">
        <v>128</v>
      </c>
      <c r="B1" s="207"/>
      <c r="C1" s="207"/>
      <c r="D1" s="207"/>
      <c r="E1" s="207"/>
      <c r="F1" s="207"/>
      <c r="G1" s="207"/>
      <c r="H1" s="207"/>
      <c r="I1" s="207"/>
    </row>
    <row r="2" spans="1:13" x14ac:dyDescent="0.2">
      <c r="A2" s="1"/>
      <c r="B2" s="1"/>
      <c r="C2" s="1"/>
      <c r="D2" s="1"/>
      <c r="E2" s="1"/>
      <c r="F2" s="1"/>
      <c r="G2" s="1"/>
      <c r="H2" s="1"/>
      <c r="I2" s="1"/>
    </row>
    <row r="3" spans="1:13" x14ac:dyDescent="0.2">
      <c r="A3" s="98" t="s">
        <v>247</v>
      </c>
      <c r="B3" s="1"/>
      <c r="C3" s="1"/>
      <c r="D3" s="1"/>
      <c r="E3" s="1"/>
      <c r="F3" s="1"/>
      <c r="G3" s="1"/>
      <c r="H3" s="1"/>
      <c r="I3" s="42"/>
    </row>
    <row r="4" spans="1:13" x14ac:dyDescent="0.2">
      <c r="A4" s="3" t="s">
        <v>1</v>
      </c>
      <c r="B4" s="3"/>
      <c r="C4" s="1"/>
      <c r="D4" s="1"/>
      <c r="E4" s="1"/>
      <c r="F4" s="1"/>
      <c r="G4" s="43"/>
      <c r="H4" s="43"/>
      <c r="I4" s="1"/>
    </row>
    <row r="5" spans="1:13" ht="15.75" thickBot="1" x14ac:dyDescent="0.25">
      <c r="A5" s="1"/>
      <c r="B5" s="1"/>
      <c r="C5" s="44"/>
      <c r="D5" s="44"/>
      <c r="E5" s="44"/>
      <c r="F5" s="44"/>
      <c r="G5" s="1"/>
      <c r="H5" s="1"/>
      <c r="I5" s="1"/>
      <c r="L5">
        <v>2019</v>
      </c>
      <c r="M5">
        <v>2022</v>
      </c>
    </row>
    <row r="6" spans="1:13" ht="54.75" x14ac:dyDescent="0.2">
      <c r="A6" s="45" t="s">
        <v>2</v>
      </c>
      <c r="B6" s="46" t="s">
        <v>223</v>
      </c>
      <c r="C6" s="46" t="s">
        <v>222</v>
      </c>
      <c r="D6" s="47" t="s">
        <v>230</v>
      </c>
      <c r="E6" s="47" t="s">
        <v>229</v>
      </c>
      <c r="F6" s="63" t="s">
        <v>221</v>
      </c>
      <c r="G6" s="63" t="s">
        <v>220</v>
      </c>
      <c r="H6" s="47" t="s">
        <v>228</v>
      </c>
      <c r="I6" s="158" t="s">
        <v>227</v>
      </c>
      <c r="K6" s="49" t="s">
        <v>119</v>
      </c>
      <c r="L6" s="49">
        <v>779.22</v>
      </c>
      <c r="M6" s="164">
        <f>779.22*1.015</f>
        <v>790.90829999999994</v>
      </c>
    </row>
    <row r="7" spans="1:13" x14ac:dyDescent="0.2">
      <c r="A7" s="9" t="s">
        <v>3</v>
      </c>
      <c r="B7" s="28">
        <f t="shared" ref="B7:B14" si="0">$M$6+($L$7*(H7-$M$6))</f>
        <v>1016.86151</v>
      </c>
      <c r="C7" s="28">
        <f>$L$6+($L$7*(I7-$L$6))</f>
        <v>1001.8340000000001</v>
      </c>
      <c r="D7" s="28">
        <f t="shared" ref="D7:E22" si="1">2*(H7-B7)</f>
        <v>839.25477999999976</v>
      </c>
      <c r="E7" s="28">
        <f t="shared" si="1"/>
        <v>826.85199999999986</v>
      </c>
      <c r="F7" s="28">
        <f>B7/40</f>
        <v>25.421537749999999</v>
      </c>
      <c r="G7" s="28">
        <f t="shared" ref="G7:G70" si="2">C7/40</f>
        <v>25.045850000000002</v>
      </c>
      <c r="H7" s="28">
        <f>VLOOKUP(A7,'Annexe 1'!$A$7:$C$108,2,FALSE)</f>
        <v>1436.4888999999998</v>
      </c>
      <c r="I7" s="29">
        <f>VLOOKUP(A7,'Annexe 1'!$A$7:$C$108,3,FALSE)</f>
        <v>1415.26</v>
      </c>
      <c r="K7" t="s">
        <v>120</v>
      </c>
      <c r="L7" s="66">
        <v>0.35</v>
      </c>
    </row>
    <row r="8" spans="1:13" x14ac:dyDescent="0.2">
      <c r="A8" s="7" t="s">
        <v>4</v>
      </c>
      <c r="B8" s="64">
        <f t="shared" si="0"/>
        <v>988.22125499999993</v>
      </c>
      <c r="C8" s="64">
        <f t="shared" ref="C8:C71" si="3">$L$6+($L$7*(I8-$L$6))</f>
        <v>973.61700000000008</v>
      </c>
      <c r="D8" s="64">
        <f t="shared" si="1"/>
        <v>732.87669000000005</v>
      </c>
      <c r="E8" s="64">
        <f t="shared" si="1"/>
        <v>722.04600000000005</v>
      </c>
      <c r="F8" s="64">
        <f t="shared" ref="F8:F71" si="4">B8/40</f>
        <v>24.705531375</v>
      </c>
      <c r="G8" s="64">
        <f t="shared" si="2"/>
        <v>24.340425000000003</v>
      </c>
      <c r="H8" s="64">
        <f>VLOOKUP(A8,'Annexe 1'!$A$7:$C$108,2,FALSE)</f>
        <v>1354.6596</v>
      </c>
      <c r="I8" s="59">
        <f>VLOOKUP(A8,'Annexe 1'!$A$7:$C$108,3,FALSE)</f>
        <v>1334.64</v>
      </c>
    </row>
    <row r="9" spans="1:13" x14ac:dyDescent="0.2">
      <c r="A9" s="9" t="s">
        <v>5</v>
      </c>
      <c r="B9" s="28">
        <f t="shared" si="0"/>
        <v>1001.4258974999999</v>
      </c>
      <c r="C9" s="28">
        <f t="shared" si="3"/>
        <v>986.62649999999996</v>
      </c>
      <c r="D9" s="28">
        <f t="shared" si="1"/>
        <v>781.92250499999977</v>
      </c>
      <c r="E9" s="28">
        <f t="shared" si="1"/>
        <v>770.36699999999996</v>
      </c>
      <c r="F9" s="28">
        <f t="shared" si="4"/>
        <v>25.035647437499996</v>
      </c>
      <c r="G9" s="28">
        <f t="shared" si="2"/>
        <v>24.6656625</v>
      </c>
      <c r="H9" s="28">
        <f>VLOOKUP(A9,'Annexe 1'!$A$7:$C$108,2,FALSE)</f>
        <v>1392.3871499999998</v>
      </c>
      <c r="I9" s="29">
        <f>VLOOKUP(A9,'Annexe 1'!$A$7:$C$108,3,FALSE)</f>
        <v>1371.81</v>
      </c>
    </row>
    <row r="10" spans="1:13" x14ac:dyDescent="0.2">
      <c r="A10" s="7" t="s">
        <v>6</v>
      </c>
      <c r="B10" s="64">
        <f t="shared" si="0"/>
        <v>891.65009499999996</v>
      </c>
      <c r="C10" s="64">
        <f t="shared" si="3"/>
        <v>878.47299999999996</v>
      </c>
      <c r="D10" s="64">
        <f t="shared" si="1"/>
        <v>374.18380999999999</v>
      </c>
      <c r="E10" s="64">
        <f t="shared" si="1"/>
        <v>368.654</v>
      </c>
      <c r="F10" s="64">
        <f t="shared" si="4"/>
        <v>22.291252374999999</v>
      </c>
      <c r="G10" s="64">
        <f t="shared" si="2"/>
        <v>21.961824999999997</v>
      </c>
      <c r="H10" s="64">
        <f>VLOOKUP(A10,'Annexe 1'!$A$7:$C$108,2,FALSE)</f>
        <v>1078.742</v>
      </c>
      <c r="I10" s="59">
        <f>VLOOKUP(A10,'Annexe 1'!$A$7:$C$108,3,FALSE)</f>
        <v>1062.8</v>
      </c>
    </row>
    <row r="11" spans="1:13" x14ac:dyDescent="0.2">
      <c r="A11" s="9" t="s">
        <v>7</v>
      </c>
      <c r="B11" s="28">
        <f t="shared" si="0"/>
        <v>976.63655249999988</v>
      </c>
      <c r="C11" s="28">
        <f t="shared" si="3"/>
        <v>962.20349999999996</v>
      </c>
      <c r="D11" s="28">
        <f t="shared" si="1"/>
        <v>689.84779500000013</v>
      </c>
      <c r="E11" s="28">
        <f t="shared" si="1"/>
        <v>679.65300000000002</v>
      </c>
      <c r="F11" s="28">
        <f t="shared" si="4"/>
        <v>24.415913812499998</v>
      </c>
      <c r="G11" s="28">
        <f t="shared" si="2"/>
        <v>24.055087499999999</v>
      </c>
      <c r="H11" s="28">
        <f>VLOOKUP(A11,'Annexe 1'!$A$7:$C$108,2,FALSE)</f>
        <v>1321.5604499999999</v>
      </c>
      <c r="I11" s="29">
        <f>VLOOKUP(A11,'Annexe 1'!$A$7:$C$108,3,FALSE)</f>
        <v>1302.03</v>
      </c>
    </row>
    <row r="12" spans="1:13" x14ac:dyDescent="0.2">
      <c r="A12" s="7" t="s">
        <v>8</v>
      </c>
      <c r="B12" s="64">
        <f t="shared" si="0"/>
        <v>1016.86151</v>
      </c>
      <c r="C12" s="64">
        <f t="shared" si="3"/>
        <v>1001.8340000000001</v>
      </c>
      <c r="D12" s="64">
        <f t="shared" si="1"/>
        <v>839.25477999999976</v>
      </c>
      <c r="E12" s="64">
        <f t="shared" si="1"/>
        <v>826.85199999999986</v>
      </c>
      <c r="F12" s="64">
        <f t="shared" si="4"/>
        <v>25.421537749999999</v>
      </c>
      <c r="G12" s="64">
        <f t="shared" si="2"/>
        <v>25.045850000000002</v>
      </c>
      <c r="H12" s="64">
        <f>VLOOKUP(A12,'Annexe 1'!$A$7:$C$108,2,FALSE)</f>
        <v>1436.4888999999998</v>
      </c>
      <c r="I12" s="59">
        <f>VLOOKUP(A12,'Annexe 1'!$A$7:$C$108,3,FALSE)</f>
        <v>1415.26</v>
      </c>
    </row>
    <row r="13" spans="1:13" x14ac:dyDescent="0.2">
      <c r="A13" s="9" t="s">
        <v>12</v>
      </c>
      <c r="B13" s="28">
        <f t="shared" si="0"/>
        <v>873.67089249999992</v>
      </c>
      <c r="C13" s="28">
        <f t="shared" si="3"/>
        <v>860.7595</v>
      </c>
      <c r="D13" s="28">
        <f t="shared" si="1"/>
        <v>307.4039150000001</v>
      </c>
      <c r="E13" s="28">
        <f t="shared" si="1"/>
        <v>302.8610000000001</v>
      </c>
      <c r="F13" s="28">
        <f t="shared" si="4"/>
        <v>21.841772312499998</v>
      </c>
      <c r="G13" s="28">
        <f t="shared" si="2"/>
        <v>21.518987500000001</v>
      </c>
      <c r="H13" s="28">
        <f>VLOOKUP(A13,'Annexe 1'!$A$7:$C$108,2,FALSE)</f>
        <v>1027.37285</v>
      </c>
      <c r="I13" s="29">
        <f>VLOOKUP(A13,'Annexe 1'!$A$7:$C$108,3,FALSE)</f>
        <v>1012.19</v>
      </c>
    </row>
    <row r="14" spans="1:13" x14ac:dyDescent="0.2">
      <c r="A14" s="7" t="s">
        <v>9</v>
      </c>
      <c r="B14" s="64">
        <f t="shared" si="0"/>
        <v>957.82606499999986</v>
      </c>
      <c r="C14" s="64">
        <f t="shared" si="3"/>
        <v>943.67100000000005</v>
      </c>
      <c r="D14" s="64">
        <f t="shared" si="1"/>
        <v>619.98026999999979</v>
      </c>
      <c r="E14" s="64">
        <f t="shared" si="1"/>
        <v>610.81799999999976</v>
      </c>
      <c r="F14" s="64">
        <f t="shared" si="4"/>
        <v>23.945651624999996</v>
      </c>
      <c r="G14" s="64">
        <f t="shared" si="2"/>
        <v>23.591775000000002</v>
      </c>
      <c r="H14" s="64">
        <f>VLOOKUP(A14,'Annexe 1'!$A$7:$C$108,2,FALSE)</f>
        <v>1267.8161999999998</v>
      </c>
      <c r="I14" s="59">
        <f>VLOOKUP(A14,'Annexe 1'!$A$7:$C$108,3,FALSE)</f>
        <v>1249.08</v>
      </c>
    </row>
    <row r="15" spans="1:13" x14ac:dyDescent="0.2">
      <c r="A15" s="9" t="s">
        <v>10</v>
      </c>
      <c r="B15" s="28">
        <f>H15</f>
        <v>516.32034999999996</v>
      </c>
      <c r="C15" s="28">
        <f t="shared" si="3"/>
        <v>684.53449999999998</v>
      </c>
      <c r="D15" s="28" t="s">
        <v>117</v>
      </c>
      <c r="E15" s="28" t="s">
        <v>117</v>
      </c>
      <c r="F15" s="28">
        <f t="shared" si="4"/>
        <v>12.908008749999999</v>
      </c>
      <c r="G15" s="28">
        <f t="shared" si="2"/>
        <v>17.113362500000001</v>
      </c>
      <c r="H15" s="28">
        <f>VLOOKUP(A15,'Annexe 1'!$A$7:$C$108,2,FALSE)</f>
        <v>516.32034999999996</v>
      </c>
      <c r="I15" s="29">
        <f>VLOOKUP(A15,'Annexe 1'!$A$7:$C$108,3,FALSE)</f>
        <v>508.69</v>
      </c>
    </row>
    <row r="16" spans="1:13" x14ac:dyDescent="0.2">
      <c r="A16" s="7" t="s">
        <v>11</v>
      </c>
      <c r="B16" s="64">
        <f>$M$6+($L$7*(H16-$M$6))</f>
        <v>873.67089249999992</v>
      </c>
      <c r="C16" s="64">
        <f t="shared" si="3"/>
        <v>860.7595</v>
      </c>
      <c r="D16" s="64">
        <f t="shared" si="1"/>
        <v>307.4039150000001</v>
      </c>
      <c r="E16" s="64">
        <f>2*(I16-C16)</f>
        <v>302.8610000000001</v>
      </c>
      <c r="F16" s="64">
        <f t="shared" si="4"/>
        <v>21.841772312499998</v>
      </c>
      <c r="G16" s="64">
        <f t="shared" si="2"/>
        <v>21.518987500000001</v>
      </c>
      <c r="H16" s="64">
        <f>VLOOKUP(A16,'Annexe 1'!$A$7:$C$108,2,FALSE)</f>
        <v>1027.37285</v>
      </c>
      <c r="I16" s="59">
        <f>VLOOKUP(A16,'Annexe 1'!$A$7:$C$108,3,FALSE)</f>
        <v>1012.19</v>
      </c>
    </row>
    <row r="17" spans="1:9" x14ac:dyDescent="0.2">
      <c r="A17" s="9" t="s">
        <v>13</v>
      </c>
      <c r="B17" s="28">
        <f>H17</f>
        <v>491.73704999999995</v>
      </c>
      <c r="C17" s="28">
        <f t="shared" si="3"/>
        <v>676.0575</v>
      </c>
      <c r="D17" s="28" t="s">
        <v>117</v>
      </c>
      <c r="E17" s="28" t="s">
        <v>117</v>
      </c>
      <c r="F17" s="28">
        <f t="shared" si="4"/>
        <v>12.29342625</v>
      </c>
      <c r="G17" s="28">
        <f t="shared" si="2"/>
        <v>16.9014375</v>
      </c>
      <c r="H17" s="28">
        <f>VLOOKUP(A17,'Annexe 1'!$A$7:$C$108,2,FALSE)</f>
        <v>491.73704999999995</v>
      </c>
      <c r="I17" s="29">
        <f>VLOOKUP(A17,'Annexe 1'!$A$7:$C$108,3,FALSE)</f>
        <v>484.47</v>
      </c>
    </row>
    <row r="18" spans="1:9" x14ac:dyDescent="0.2">
      <c r="A18" s="7" t="s">
        <v>14</v>
      </c>
      <c r="B18" s="64">
        <f>$M$6+($L$7*(H18-$M$6))</f>
        <v>944.50774249999995</v>
      </c>
      <c r="C18" s="64">
        <f t="shared" si="3"/>
        <v>930.54949999999997</v>
      </c>
      <c r="D18" s="64">
        <f t="shared" si="1"/>
        <v>570.51221499999974</v>
      </c>
      <c r="E18" s="64">
        <f>2*(I18-C18)</f>
        <v>562.0809999999999</v>
      </c>
      <c r="F18" s="64">
        <f t="shared" si="4"/>
        <v>23.612693562499999</v>
      </c>
      <c r="G18" s="64">
        <f t="shared" si="2"/>
        <v>23.263737499999998</v>
      </c>
      <c r="H18" s="64">
        <f>VLOOKUP(A18,'Annexe 1'!$A$7:$C$108,2,FALSE)</f>
        <v>1229.7638499999998</v>
      </c>
      <c r="I18" s="59">
        <f>VLOOKUP(A18,'Annexe 1'!$A$7:$C$108,3,FALSE)</f>
        <v>1211.5899999999999</v>
      </c>
    </row>
    <row r="19" spans="1:9" x14ac:dyDescent="0.2">
      <c r="A19" s="9" t="s">
        <v>15</v>
      </c>
      <c r="B19" s="28">
        <f>$M$6+($L$7*(H19-$M$6))</f>
        <v>944.50774249999995</v>
      </c>
      <c r="C19" s="28">
        <f t="shared" si="3"/>
        <v>930.54949999999997</v>
      </c>
      <c r="D19" s="28">
        <f t="shared" si="1"/>
        <v>570.51221499999974</v>
      </c>
      <c r="E19" s="28">
        <f>2*(I19-C19)</f>
        <v>562.0809999999999</v>
      </c>
      <c r="F19" s="28">
        <f t="shared" si="4"/>
        <v>23.612693562499999</v>
      </c>
      <c r="G19" s="28">
        <f t="shared" si="2"/>
        <v>23.263737499999998</v>
      </c>
      <c r="H19" s="28">
        <f>VLOOKUP(A19,'Annexe 1'!$A$7:$C$108,2,FALSE)</f>
        <v>1229.7638499999998</v>
      </c>
      <c r="I19" s="29">
        <f>VLOOKUP(A19,'Annexe 1'!$A$7:$C$108,3,FALSE)</f>
        <v>1211.5899999999999</v>
      </c>
    </row>
    <row r="20" spans="1:9" x14ac:dyDescent="0.2">
      <c r="A20" s="7" t="s">
        <v>16</v>
      </c>
      <c r="B20" s="64">
        <f>$M$6+($L$7*(H20-$M$6))</f>
        <v>873.67089249999992</v>
      </c>
      <c r="C20" s="64">
        <f t="shared" si="3"/>
        <v>860.7595</v>
      </c>
      <c r="D20" s="64">
        <f t="shared" si="1"/>
        <v>307.4039150000001</v>
      </c>
      <c r="E20" s="64">
        <f>2*(I20-C20)</f>
        <v>302.8610000000001</v>
      </c>
      <c r="F20" s="64">
        <f t="shared" si="4"/>
        <v>21.841772312499998</v>
      </c>
      <c r="G20" s="64">
        <f t="shared" si="2"/>
        <v>21.518987500000001</v>
      </c>
      <c r="H20" s="64">
        <f>VLOOKUP(A20,'Annexe 1'!$A$7:$C$108,2,FALSE)</f>
        <v>1027.37285</v>
      </c>
      <c r="I20" s="59">
        <f>VLOOKUP(A20,'Annexe 1'!$A$7:$C$108,3,FALSE)</f>
        <v>1012.19</v>
      </c>
    </row>
    <row r="21" spans="1:9" x14ac:dyDescent="0.2">
      <c r="A21" s="26" t="s">
        <v>17</v>
      </c>
      <c r="B21" s="28">
        <f>$M$6+($L$7*(H21-$M$6))</f>
        <v>976.63655249999988</v>
      </c>
      <c r="C21" s="28">
        <f t="shared" si="3"/>
        <v>962.20349999999996</v>
      </c>
      <c r="D21" s="28">
        <f t="shared" si="1"/>
        <v>689.84779500000013</v>
      </c>
      <c r="E21" s="28">
        <f>2*(I21-C21)</f>
        <v>679.65300000000002</v>
      </c>
      <c r="F21" s="28">
        <f t="shared" si="4"/>
        <v>24.415913812499998</v>
      </c>
      <c r="G21" s="28">
        <f t="shared" si="2"/>
        <v>24.055087499999999</v>
      </c>
      <c r="H21" s="28">
        <f>VLOOKUP(A21,'Annexe 1'!$A$7:$C$108,2,FALSE)</f>
        <v>1321.5604499999999</v>
      </c>
      <c r="I21" s="29">
        <f>VLOOKUP(A21,'Annexe 1'!$A$7:$C$108,3,FALSE)</f>
        <v>1302.03</v>
      </c>
    </row>
    <row r="22" spans="1:9" x14ac:dyDescent="0.2">
      <c r="A22" s="7" t="s">
        <v>18</v>
      </c>
      <c r="B22" s="64">
        <f>$M$6+($L$7*(H22-$M$6))</f>
        <v>944.50774249999995</v>
      </c>
      <c r="C22" s="64">
        <f t="shared" si="3"/>
        <v>930.54949999999997</v>
      </c>
      <c r="D22" s="64">
        <f t="shared" si="1"/>
        <v>570.51221499999974</v>
      </c>
      <c r="E22" s="64">
        <f>2*(I22-C22)</f>
        <v>562.0809999999999</v>
      </c>
      <c r="F22" s="64">
        <f t="shared" si="4"/>
        <v>23.612693562499999</v>
      </c>
      <c r="G22" s="64">
        <f t="shared" si="2"/>
        <v>23.263737499999998</v>
      </c>
      <c r="H22" s="64">
        <f>VLOOKUP(A22,'Annexe 1'!$A$7:$C$108,2,FALSE)</f>
        <v>1229.7638499999998</v>
      </c>
      <c r="I22" s="59">
        <f>VLOOKUP(A22,'Annexe 1'!$A$7:$C$108,3,FALSE)</f>
        <v>1211.5899999999999</v>
      </c>
    </row>
    <row r="23" spans="1:9" x14ac:dyDescent="0.2">
      <c r="A23" s="9" t="s">
        <v>19</v>
      </c>
      <c r="B23" s="28">
        <f>H23</f>
        <v>491.73704999999995</v>
      </c>
      <c r="C23" s="28">
        <f t="shared" si="3"/>
        <v>676.0575</v>
      </c>
      <c r="D23" s="28" t="s">
        <v>117</v>
      </c>
      <c r="E23" s="28" t="s">
        <v>117</v>
      </c>
      <c r="F23" s="28">
        <f t="shared" si="4"/>
        <v>12.29342625</v>
      </c>
      <c r="G23" s="28">
        <f t="shared" si="2"/>
        <v>16.9014375</v>
      </c>
      <c r="H23" s="28">
        <f>VLOOKUP(A23,'Annexe 1'!$A$7:$C$108,2,FALSE)</f>
        <v>491.73704999999995</v>
      </c>
      <c r="I23" s="29">
        <f>VLOOKUP(A23,'Annexe 1'!$A$7:$C$108,3,FALSE)</f>
        <v>484.47</v>
      </c>
    </row>
    <row r="24" spans="1:9" x14ac:dyDescent="0.2">
      <c r="A24" s="7" t="s">
        <v>20</v>
      </c>
      <c r="B24" s="64">
        <f>$M$6+($L$7*(H24-$M$6))</f>
        <v>968.05015999999989</v>
      </c>
      <c r="C24" s="64">
        <f t="shared" si="3"/>
        <v>953.74399999999991</v>
      </c>
      <c r="D24" s="64">
        <f t="shared" ref="D24:D86" si="5">2*(H24-B24)</f>
        <v>657.95547999999985</v>
      </c>
      <c r="E24" s="64">
        <f>2*(I24-C24)</f>
        <v>648.23199999999997</v>
      </c>
      <c r="F24" s="64">
        <f t="shared" si="4"/>
        <v>24.201253999999999</v>
      </c>
      <c r="G24" s="64">
        <f t="shared" si="2"/>
        <v>23.843599999999999</v>
      </c>
      <c r="H24" s="64">
        <f>VLOOKUP(A24,'Annexe 1'!$A$7:$C$108,2,FALSE)</f>
        <v>1297.0278999999998</v>
      </c>
      <c r="I24" s="59">
        <f>VLOOKUP(A24,'Annexe 1'!$A$7:$C$108,3,FALSE)</f>
        <v>1277.8599999999999</v>
      </c>
    </row>
    <row r="25" spans="1:9" x14ac:dyDescent="0.2">
      <c r="A25" s="9" t="s">
        <v>21</v>
      </c>
      <c r="B25" s="28">
        <f>H25</f>
        <v>491.73704999999995</v>
      </c>
      <c r="C25" s="28">
        <f t="shared" si="3"/>
        <v>676.0575</v>
      </c>
      <c r="D25" s="28" t="s">
        <v>117</v>
      </c>
      <c r="E25" s="28" t="s">
        <v>117</v>
      </c>
      <c r="F25" s="28">
        <f t="shared" si="4"/>
        <v>12.29342625</v>
      </c>
      <c r="G25" s="28">
        <f t="shared" si="2"/>
        <v>16.9014375</v>
      </c>
      <c r="H25" s="28">
        <f>VLOOKUP(A25,'Annexe 1'!$A$7:$C$108,2,FALSE)</f>
        <v>491.73704999999995</v>
      </c>
      <c r="I25" s="29">
        <f>VLOOKUP(A25,'Annexe 1'!$A$7:$C$108,3,FALSE)</f>
        <v>484.47</v>
      </c>
    </row>
    <row r="26" spans="1:9" x14ac:dyDescent="0.2">
      <c r="A26" s="7" t="s">
        <v>23</v>
      </c>
      <c r="B26" s="64">
        <f>$M$6+($L$7*(H26-$M$6))</f>
        <v>871.34045249999997</v>
      </c>
      <c r="C26" s="64">
        <f t="shared" si="3"/>
        <v>858.46350000000007</v>
      </c>
      <c r="D26" s="64">
        <f t="shared" si="5"/>
        <v>298.74799499999995</v>
      </c>
      <c r="E26" s="64">
        <f>2*(I26-C26)</f>
        <v>294.33299999999986</v>
      </c>
      <c r="F26" s="64">
        <f t="shared" si="4"/>
        <v>21.7835113125</v>
      </c>
      <c r="G26" s="64">
        <f t="shared" si="2"/>
        <v>21.4615875</v>
      </c>
      <c r="H26" s="64">
        <f>VLOOKUP(A26,'Annexe 1'!$A$7:$C$108,2,FALSE)</f>
        <v>1020.7144499999999</v>
      </c>
      <c r="I26" s="59">
        <f>VLOOKUP(A26,'Annexe 1'!$A$7:$C$108,3,FALSE)</f>
        <v>1005.63</v>
      </c>
    </row>
    <row r="27" spans="1:9" x14ac:dyDescent="0.2">
      <c r="A27" s="9" t="s">
        <v>24</v>
      </c>
      <c r="B27" s="28">
        <f>$M$6+($L$7*(H27-$M$6))</f>
        <v>968.05015999999989</v>
      </c>
      <c r="C27" s="28">
        <f t="shared" si="3"/>
        <v>953.74399999999991</v>
      </c>
      <c r="D27" s="28">
        <f t="shared" si="5"/>
        <v>657.95547999999985</v>
      </c>
      <c r="E27" s="28">
        <f>2*(I27-C27)</f>
        <v>648.23199999999997</v>
      </c>
      <c r="F27" s="28">
        <f t="shared" si="4"/>
        <v>24.201253999999999</v>
      </c>
      <c r="G27" s="28">
        <f t="shared" si="2"/>
        <v>23.843599999999999</v>
      </c>
      <c r="H27" s="28">
        <f>VLOOKUP(A27,'Annexe 1'!$A$7:$C$108,2,FALSE)</f>
        <v>1297.0278999999998</v>
      </c>
      <c r="I27" s="29">
        <f>VLOOKUP(A27,'Annexe 1'!$A$7:$C$108,3,FALSE)</f>
        <v>1277.8599999999999</v>
      </c>
    </row>
    <row r="28" spans="1:9" x14ac:dyDescent="0.2">
      <c r="A28" s="7" t="s">
        <v>25</v>
      </c>
      <c r="B28" s="64">
        <f>$M$6+($L$7*(H28-$M$6))</f>
        <v>891.65009499999996</v>
      </c>
      <c r="C28" s="64">
        <f t="shared" si="3"/>
        <v>878.47299999999996</v>
      </c>
      <c r="D28" s="64">
        <f t="shared" si="5"/>
        <v>374.18380999999999</v>
      </c>
      <c r="E28" s="64">
        <f>2*(I28-C28)</f>
        <v>368.654</v>
      </c>
      <c r="F28" s="64">
        <f t="shared" si="4"/>
        <v>22.291252374999999</v>
      </c>
      <c r="G28" s="64">
        <f t="shared" si="2"/>
        <v>21.961824999999997</v>
      </c>
      <c r="H28" s="64">
        <f>VLOOKUP(A28,'Annexe 1'!$A$7:$C$108,2,FALSE)</f>
        <v>1078.742</v>
      </c>
      <c r="I28" s="59">
        <f>VLOOKUP(A28,'Annexe 1'!$A$7:$C$108,3,FALSE)</f>
        <v>1062.8</v>
      </c>
    </row>
    <row r="29" spans="1:9" x14ac:dyDescent="0.2">
      <c r="A29" s="9" t="s">
        <v>26</v>
      </c>
      <c r="B29" s="28">
        <f>$M$6+($L$7*(H29-$M$6))</f>
        <v>946.43319749999989</v>
      </c>
      <c r="C29" s="28">
        <f t="shared" si="3"/>
        <v>932.44650000000001</v>
      </c>
      <c r="D29" s="28">
        <f t="shared" si="5"/>
        <v>577.66390500000011</v>
      </c>
      <c r="E29" s="28">
        <f>2*(I29-C29)</f>
        <v>569.12699999999995</v>
      </c>
      <c r="F29" s="28">
        <f t="shared" si="4"/>
        <v>23.660829937499997</v>
      </c>
      <c r="G29" s="28">
        <f t="shared" si="2"/>
        <v>23.311162500000002</v>
      </c>
      <c r="H29" s="28">
        <f>VLOOKUP(A29,'Annexe 1'!$A$7:$C$108,2,FALSE)</f>
        <v>1235.2651499999999</v>
      </c>
      <c r="I29" s="29">
        <f>VLOOKUP(A29,'Annexe 1'!$A$7:$C$108,3,FALSE)</f>
        <v>1217.01</v>
      </c>
    </row>
    <row r="30" spans="1:9" x14ac:dyDescent="0.2">
      <c r="A30" s="7" t="s">
        <v>27</v>
      </c>
      <c r="B30" s="64">
        <f>H30</f>
        <v>491.73704999999995</v>
      </c>
      <c r="C30" s="64">
        <f t="shared" si="3"/>
        <v>676.0575</v>
      </c>
      <c r="D30" s="64" t="s">
        <v>117</v>
      </c>
      <c r="E30" s="64" t="s">
        <v>117</v>
      </c>
      <c r="F30" s="64">
        <f t="shared" si="4"/>
        <v>12.29342625</v>
      </c>
      <c r="G30" s="64">
        <f t="shared" si="2"/>
        <v>16.9014375</v>
      </c>
      <c r="H30" s="64">
        <f>VLOOKUP(A30,'Annexe 1'!$A$7:$C$108,2,FALSE)</f>
        <v>491.73704999999995</v>
      </c>
      <c r="I30" s="59">
        <f>VLOOKUP(A30,'Annexe 1'!$A$7:$C$108,3,FALSE)</f>
        <v>484.47</v>
      </c>
    </row>
    <row r="31" spans="1:9" x14ac:dyDescent="0.2">
      <c r="A31" s="9" t="s">
        <v>22</v>
      </c>
      <c r="B31" s="28">
        <f>$M$6+($L$7*(H31-$M$6))</f>
        <v>946.43319749999989</v>
      </c>
      <c r="C31" s="28">
        <f t="shared" si="3"/>
        <v>932.44650000000001</v>
      </c>
      <c r="D31" s="28">
        <f t="shared" si="5"/>
        <v>577.66390500000011</v>
      </c>
      <c r="E31" s="28">
        <f>2*(I31-C31)</f>
        <v>569.12699999999995</v>
      </c>
      <c r="F31" s="28">
        <f t="shared" si="4"/>
        <v>23.660829937499997</v>
      </c>
      <c r="G31" s="28">
        <f t="shared" si="2"/>
        <v>23.311162500000002</v>
      </c>
      <c r="H31" s="28">
        <f>VLOOKUP(A31,'Annexe 1'!$A$7:$C$108,2,FALSE)</f>
        <v>1235.2651499999999</v>
      </c>
      <c r="I31" s="29">
        <f>VLOOKUP(A31,'Annexe 1'!$A$7:$C$108,3,FALSE)</f>
        <v>1217.01</v>
      </c>
    </row>
    <row r="32" spans="1:9" x14ac:dyDescent="0.2">
      <c r="A32" s="7" t="s">
        <v>28</v>
      </c>
      <c r="B32" s="64">
        <f>H32</f>
        <v>491.73704999999995</v>
      </c>
      <c r="C32" s="64">
        <f t="shared" si="3"/>
        <v>676.0575</v>
      </c>
      <c r="D32" s="64" t="s">
        <v>117</v>
      </c>
      <c r="E32" s="64" t="s">
        <v>117</v>
      </c>
      <c r="F32" s="64">
        <f t="shared" si="4"/>
        <v>12.29342625</v>
      </c>
      <c r="G32" s="64">
        <f t="shared" si="2"/>
        <v>16.9014375</v>
      </c>
      <c r="H32" s="64">
        <f>VLOOKUP(A32,'Annexe 1'!$A$7:$C$108,2,FALSE)</f>
        <v>491.73704999999995</v>
      </c>
      <c r="I32" s="59">
        <f>VLOOKUP(A32,'Annexe 1'!$A$7:$C$108,3,FALSE)</f>
        <v>484.47</v>
      </c>
    </row>
    <row r="33" spans="1:9" x14ac:dyDescent="0.2">
      <c r="A33" s="9" t="s">
        <v>29</v>
      </c>
      <c r="B33" s="28">
        <f>H33</f>
        <v>491.73704999999995</v>
      </c>
      <c r="C33" s="28">
        <f t="shared" si="3"/>
        <v>676.0575</v>
      </c>
      <c r="D33" s="28" t="s">
        <v>117</v>
      </c>
      <c r="E33" s="28" t="s">
        <v>117</v>
      </c>
      <c r="F33" s="28">
        <f t="shared" si="4"/>
        <v>12.29342625</v>
      </c>
      <c r="G33" s="28">
        <f t="shared" si="2"/>
        <v>16.9014375</v>
      </c>
      <c r="H33" s="28">
        <f>VLOOKUP(A33,'Annexe 1'!$A$7:$C$108,2,FALSE)</f>
        <v>491.73704999999995</v>
      </c>
      <c r="I33" s="29">
        <f>VLOOKUP(A33,'Annexe 1'!$A$7:$C$108,3,FALSE)</f>
        <v>484.47</v>
      </c>
    </row>
    <row r="34" spans="1:9" x14ac:dyDescent="0.2">
      <c r="A34" s="7" t="s">
        <v>30</v>
      </c>
      <c r="B34" s="64">
        <f t="shared" ref="B34:B65" si="6">$M$6+($L$7*(H34-$M$6))</f>
        <v>1237.69912</v>
      </c>
      <c r="C34" s="64">
        <f t="shared" si="3"/>
        <v>1219.4079999999999</v>
      </c>
      <c r="D34" s="64">
        <f t="shared" si="5"/>
        <v>1659.5087600000002</v>
      </c>
      <c r="E34" s="64">
        <f t="shared" ref="E34:E65" si="7">2*(I34-C34)</f>
        <v>1634.9840000000004</v>
      </c>
      <c r="F34" s="64">
        <f t="shared" si="4"/>
        <v>30.942478000000001</v>
      </c>
      <c r="G34" s="64">
        <f t="shared" si="2"/>
        <v>30.485199999999999</v>
      </c>
      <c r="H34" s="64">
        <f>VLOOKUP(A34,'Annexe 1'!$A$7:$C$108,2,FALSE)</f>
        <v>2067.4535000000001</v>
      </c>
      <c r="I34" s="59">
        <f>VLOOKUP(A34,'Annexe 1'!$A$7:$C$108,3,FALSE)</f>
        <v>2036.9</v>
      </c>
    </row>
    <row r="35" spans="1:9" x14ac:dyDescent="0.2">
      <c r="A35" s="9" t="s">
        <v>31</v>
      </c>
      <c r="B35" s="28">
        <f t="shared" si="6"/>
        <v>1110.7789524999998</v>
      </c>
      <c r="C35" s="28">
        <f t="shared" si="3"/>
        <v>1094.3634999999999</v>
      </c>
      <c r="D35" s="28">
        <f t="shared" si="5"/>
        <v>1188.090995</v>
      </c>
      <c r="E35" s="28">
        <f t="shared" si="7"/>
        <v>1170.5330000000004</v>
      </c>
      <c r="F35" s="28">
        <f t="shared" si="4"/>
        <v>27.769473812499996</v>
      </c>
      <c r="G35" s="28">
        <f t="shared" si="2"/>
        <v>27.359087499999998</v>
      </c>
      <c r="H35" s="28">
        <f>VLOOKUP(A35,'Annexe 1'!$A$7:$C$108,2,FALSE)</f>
        <v>1704.8244499999998</v>
      </c>
      <c r="I35" s="29">
        <f>VLOOKUP(A35,'Annexe 1'!$A$7:$C$108,3,FALSE)</f>
        <v>1679.63</v>
      </c>
    </row>
    <row r="36" spans="1:9" x14ac:dyDescent="0.2">
      <c r="A36" s="7" t="s">
        <v>32</v>
      </c>
      <c r="B36" s="64">
        <f t="shared" si="6"/>
        <v>1174.5605375</v>
      </c>
      <c r="C36" s="64">
        <f t="shared" si="3"/>
        <v>1157.2025000000001</v>
      </c>
      <c r="D36" s="64">
        <f t="shared" si="5"/>
        <v>1424.994025</v>
      </c>
      <c r="E36" s="64">
        <f t="shared" si="7"/>
        <v>1403.9349999999999</v>
      </c>
      <c r="F36" s="64">
        <f t="shared" si="4"/>
        <v>29.364013437499999</v>
      </c>
      <c r="G36" s="64">
        <f t="shared" si="2"/>
        <v>28.930062500000002</v>
      </c>
      <c r="H36" s="64">
        <f>VLOOKUP(A36,'Annexe 1'!$A$7:$C$108,2,FALSE)</f>
        <v>1887.05755</v>
      </c>
      <c r="I36" s="59">
        <f>VLOOKUP(A36,'Annexe 1'!$A$7:$C$108,3,FALSE)</f>
        <v>1859.17</v>
      </c>
    </row>
    <row r="37" spans="1:9" x14ac:dyDescent="0.2">
      <c r="A37" s="9" t="s">
        <v>33</v>
      </c>
      <c r="B37" s="28">
        <f t="shared" si="6"/>
        <v>873.67089249999992</v>
      </c>
      <c r="C37" s="28">
        <f t="shared" si="3"/>
        <v>860.7595</v>
      </c>
      <c r="D37" s="28">
        <f t="shared" si="5"/>
        <v>307.4039150000001</v>
      </c>
      <c r="E37" s="28">
        <f t="shared" si="7"/>
        <v>302.8610000000001</v>
      </c>
      <c r="F37" s="28">
        <f t="shared" si="4"/>
        <v>21.841772312499998</v>
      </c>
      <c r="G37" s="28">
        <f t="shared" si="2"/>
        <v>21.518987500000001</v>
      </c>
      <c r="H37" s="28">
        <f>VLOOKUP(A37,'Annexe 1'!$A$7:$C$108,2,FALSE)</f>
        <v>1027.37285</v>
      </c>
      <c r="I37" s="29">
        <f>VLOOKUP(A37,'Annexe 1'!$A$7:$C$108,3,FALSE)</f>
        <v>1012.19</v>
      </c>
    </row>
    <row r="38" spans="1:9" x14ac:dyDescent="0.2">
      <c r="A38" s="7" t="s">
        <v>34</v>
      </c>
      <c r="B38" s="64">
        <f t="shared" si="6"/>
        <v>957.82606499999986</v>
      </c>
      <c r="C38" s="64">
        <f t="shared" si="3"/>
        <v>943.67100000000005</v>
      </c>
      <c r="D38" s="64">
        <f t="shared" si="5"/>
        <v>619.98026999999979</v>
      </c>
      <c r="E38" s="64">
        <f t="shared" si="7"/>
        <v>610.81799999999976</v>
      </c>
      <c r="F38" s="64">
        <f t="shared" si="4"/>
        <v>23.945651624999996</v>
      </c>
      <c r="G38" s="64">
        <f t="shared" si="2"/>
        <v>23.591775000000002</v>
      </c>
      <c r="H38" s="64">
        <f>VLOOKUP(A38,'Annexe 1'!$A$7:$C$108,2,FALSE)</f>
        <v>1267.8161999999998</v>
      </c>
      <c r="I38" s="59">
        <f>VLOOKUP(A38,'Annexe 1'!$A$7:$C$108,3,FALSE)</f>
        <v>1249.08</v>
      </c>
    </row>
    <row r="39" spans="1:9" x14ac:dyDescent="0.2">
      <c r="A39" s="9" t="s">
        <v>35</v>
      </c>
      <c r="B39" s="28">
        <f t="shared" si="6"/>
        <v>1024.8404249999999</v>
      </c>
      <c r="C39" s="28">
        <f t="shared" si="3"/>
        <v>1009.6950000000001</v>
      </c>
      <c r="D39" s="28">
        <f t="shared" si="5"/>
        <v>868.89075000000003</v>
      </c>
      <c r="E39" s="28">
        <f t="shared" si="7"/>
        <v>856.05</v>
      </c>
      <c r="F39" s="28">
        <f t="shared" si="4"/>
        <v>25.621010624999997</v>
      </c>
      <c r="G39" s="28">
        <f t="shared" si="2"/>
        <v>25.242375000000003</v>
      </c>
      <c r="H39" s="28">
        <f>VLOOKUP(A39,'Annexe 1'!$A$7:$C$108,2,FALSE)</f>
        <v>1459.2857999999999</v>
      </c>
      <c r="I39" s="29">
        <f>VLOOKUP(A39,'Annexe 1'!$A$7:$C$108,3,FALSE)</f>
        <v>1437.72</v>
      </c>
    </row>
    <row r="40" spans="1:9" x14ac:dyDescent="0.2">
      <c r="A40" s="7" t="s">
        <v>36</v>
      </c>
      <c r="B40" s="64">
        <f t="shared" si="6"/>
        <v>1174.5605375</v>
      </c>
      <c r="C40" s="64">
        <f t="shared" si="3"/>
        <v>1157.2025000000001</v>
      </c>
      <c r="D40" s="64">
        <f t="shared" si="5"/>
        <v>1424.994025</v>
      </c>
      <c r="E40" s="64">
        <f t="shared" si="7"/>
        <v>1403.9349999999999</v>
      </c>
      <c r="F40" s="64">
        <f t="shared" si="4"/>
        <v>29.364013437499999</v>
      </c>
      <c r="G40" s="64">
        <f t="shared" si="2"/>
        <v>28.930062500000002</v>
      </c>
      <c r="H40" s="64">
        <f>VLOOKUP(A40,'Annexe 1'!$A$7:$C$108,2,FALSE)</f>
        <v>1887.05755</v>
      </c>
      <c r="I40" s="59">
        <f>VLOOKUP(A40,'Annexe 1'!$A$7:$C$108,3,FALSE)</f>
        <v>1859.17</v>
      </c>
    </row>
    <row r="41" spans="1:9" x14ac:dyDescent="0.2">
      <c r="A41" s="9" t="s">
        <v>37</v>
      </c>
      <c r="B41" s="28">
        <f t="shared" si="6"/>
        <v>957.82606499999986</v>
      </c>
      <c r="C41" s="28">
        <f t="shared" si="3"/>
        <v>943.67100000000005</v>
      </c>
      <c r="D41" s="28">
        <f t="shared" si="5"/>
        <v>619.98026999999979</v>
      </c>
      <c r="E41" s="28">
        <f t="shared" si="7"/>
        <v>610.81799999999976</v>
      </c>
      <c r="F41" s="28">
        <f t="shared" si="4"/>
        <v>23.945651624999996</v>
      </c>
      <c r="G41" s="28">
        <f t="shared" si="2"/>
        <v>23.591775000000002</v>
      </c>
      <c r="H41" s="28">
        <f>VLOOKUP(A41,'Annexe 1'!$A$7:$C$108,2,FALSE)</f>
        <v>1267.8161999999998</v>
      </c>
      <c r="I41" s="29">
        <f>VLOOKUP(A41,'Annexe 1'!$A$7:$C$108,3,FALSE)</f>
        <v>1249.08</v>
      </c>
    </row>
    <row r="42" spans="1:9" x14ac:dyDescent="0.2">
      <c r="A42" s="7" t="s">
        <v>38</v>
      </c>
      <c r="B42" s="64">
        <f t="shared" si="6"/>
        <v>1451.6129074999999</v>
      </c>
      <c r="C42" s="64">
        <f t="shared" si="3"/>
        <v>1430.1605</v>
      </c>
      <c r="D42" s="64">
        <f t="shared" si="5"/>
        <v>2454.045685</v>
      </c>
      <c r="E42" s="64">
        <f t="shared" si="7"/>
        <v>2417.7790000000005</v>
      </c>
      <c r="F42" s="64">
        <f t="shared" si="4"/>
        <v>36.290322687499994</v>
      </c>
      <c r="G42" s="64">
        <f t="shared" si="2"/>
        <v>35.754012500000002</v>
      </c>
      <c r="H42" s="64">
        <f>VLOOKUP(A42,'Annexe 1'!$A$7:$C$108,2,FALSE)</f>
        <v>2678.6357499999999</v>
      </c>
      <c r="I42" s="59">
        <f>VLOOKUP(A42,'Annexe 1'!$A$7:$C$108,3,FALSE)</f>
        <v>2639.05</v>
      </c>
    </row>
    <row r="43" spans="1:9" x14ac:dyDescent="0.2">
      <c r="A43" s="9" t="s">
        <v>39</v>
      </c>
      <c r="B43" s="28">
        <f t="shared" si="6"/>
        <v>942.01033499999994</v>
      </c>
      <c r="C43" s="28">
        <f t="shared" si="3"/>
        <v>928.08899999999994</v>
      </c>
      <c r="D43" s="28">
        <f t="shared" si="5"/>
        <v>561.23612999999978</v>
      </c>
      <c r="E43" s="28">
        <f t="shared" si="7"/>
        <v>552.94200000000001</v>
      </c>
      <c r="F43" s="28">
        <f t="shared" si="4"/>
        <v>23.550258374999999</v>
      </c>
      <c r="G43" s="28">
        <f t="shared" si="2"/>
        <v>23.202224999999999</v>
      </c>
      <c r="H43" s="28">
        <f>VLOOKUP(A43,'Annexe 1'!$A$7:$C$108,2,FALSE)</f>
        <v>1222.6283999999998</v>
      </c>
      <c r="I43" s="29">
        <f>VLOOKUP(A43,'Annexe 1'!$A$7:$C$108,3,FALSE)</f>
        <v>1204.56</v>
      </c>
    </row>
    <row r="44" spans="1:9" x14ac:dyDescent="0.2">
      <c r="A44" s="7" t="s">
        <v>40</v>
      </c>
      <c r="B44" s="64">
        <f t="shared" si="6"/>
        <v>923.23537249999993</v>
      </c>
      <c r="C44" s="64">
        <f t="shared" si="3"/>
        <v>909.5915</v>
      </c>
      <c r="D44" s="64">
        <f t="shared" si="5"/>
        <v>491.50055499999985</v>
      </c>
      <c r="E44" s="64">
        <f t="shared" si="7"/>
        <v>484.23700000000008</v>
      </c>
      <c r="F44" s="64">
        <f t="shared" si="4"/>
        <v>23.080884312499997</v>
      </c>
      <c r="G44" s="64">
        <f t="shared" si="2"/>
        <v>22.739787499999998</v>
      </c>
      <c r="H44" s="64">
        <f>VLOOKUP(A44,'Annexe 1'!$A$7:$C$108,2,FALSE)</f>
        <v>1168.9856499999999</v>
      </c>
      <c r="I44" s="59">
        <f>VLOOKUP(A44,'Annexe 1'!$A$7:$C$108,3,FALSE)</f>
        <v>1151.71</v>
      </c>
    </row>
    <row r="45" spans="1:9" x14ac:dyDescent="0.2">
      <c r="A45" s="9" t="s">
        <v>41</v>
      </c>
      <c r="B45" s="28">
        <f t="shared" si="6"/>
        <v>942.01033499999994</v>
      </c>
      <c r="C45" s="28">
        <f t="shared" si="3"/>
        <v>928.08899999999994</v>
      </c>
      <c r="D45" s="28">
        <f t="shared" si="5"/>
        <v>561.23612999999978</v>
      </c>
      <c r="E45" s="28">
        <f t="shared" si="7"/>
        <v>552.94200000000001</v>
      </c>
      <c r="F45" s="28">
        <f t="shared" si="4"/>
        <v>23.550258374999999</v>
      </c>
      <c r="G45" s="28">
        <f t="shared" si="2"/>
        <v>23.202224999999999</v>
      </c>
      <c r="H45" s="28">
        <f>VLOOKUP(A45,'Annexe 1'!$A$7:$C$108,2,FALSE)</f>
        <v>1222.6283999999998</v>
      </c>
      <c r="I45" s="29">
        <f>VLOOKUP(A45,'Annexe 1'!$A$7:$C$108,3,FALSE)</f>
        <v>1204.56</v>
      </c>
    </row>
    <row r="46" spans="1:9" x14ac:dyDescent="0.2">
      <c r="A46" s="7" t="s">
        <v>42</v>
      </c>
      <c r="B46" s="64">
        <f t="shared" si="6"/>
        <v>923.23537249999993</v>
      </c>
      <c r="C46" s="64">
        <f t="shared" si="3"/>
        <v>909.5915</v>
      </c>
      <c r="D46" s="64">
        <f t="shared" si="5"/>
        <v>491.50055499999985</v>
      </c>
      <c r="E46" s="64">
        <f t="shared" si="7"/>
        <v>484.23700000000008</v>
      </c>
      <c r="F46" s="64">
        <f t="shared" si="4"/>
        <v>23.080884312499997</v>
      </c>
      <c r="G46" s="64">
        <f t="shared" si="2"/>
        <v>22.739787499999998</v>
      </c>
      <c r="H46" s="64">
        <f>VLOOKUP(A46,'Annexe 1'!$A$7:$C$108,2,FALSE)</f>
        <v>1168.9856499999999</v>
      </c>
      <c r="I46" s="59">
        <f>VLOOKUP(A46,'Annexe 1'!$A$7:$C$108,3,FALSE)</f>
        <v>1151.71</v>
      </c>
    </row>
    <row r="47" spans="1:9" x14ac:dyDescent="0.2">
      <c r="A47" s="9" t="s">
        <v>43</v>
      </c>
      <c r="B47" s="28">
        <f t="shared" si="6"/>
        <v>961.46382499999993</v>
      </c>
      <c r="C47" s="28">
        <f t="shared" si="3"/>
        <v>947.255</v>
      </c>
      <c r="D47" s="28">
        <f t="shared" si="5"/>
        <v>633.49194999999986</v>
      </c>
      <c r="E47" s="28">
        <f t="shared" si="7"/>
        <v>624.12999999999988</v>
      </c>
      <c r="F47" s="28">
        <f t="shared" si="4"/>
        <v>24.036595624999997</v>
      </c>
      <c r="G47" s="28">
        <f t="shared" si="2"/>
        <v>23.681374999999999</v>
      </c>
      <c r="H47" s="28">
        <f>VLOOKUP(A47,'Annexe 1'!$A$7:$C$108,2,FALSE)</f>
        <v>1278.2097999999999</v>
      </c>
      <c r="I47" s="29">
        <f>VLOOKUP(A47,'Annexe 1'!$A$7:$C$108,3,FALSE)</f>
        <v>1259.32</v>
      </c>
    </row>
    <row r="48" spans="1:9" x14ac:dyDescent="0.2">
      <c r="A48" s="7" t="s">
        <v>44</v>
      </c>
      <c r="B48" s="64">
        <f t="shared" si="6"/>
        <v>961.75157749999994</v>
      </c>
      <c r="C48" s="64">
        <f t="shared" si="3"/>
        <v>947.53850000000011</v>
      </c>
      <c r="D48" s="64">
        <f t="shared" si="5"/>
        <v>634.56074500000022</v>
      </c>
      <c r="E48" s="64">
        <f t="shared" si="7"/>
        <v>625.18299999999999</v>
      </c>
      <c r="F48" s="64">
        <f t="shared" si="4"/>
        <v>24.043789437499999</v>
      </c>
      <c r="G48" s="64">
        <f t="shared" si="2"/>
        <v>23.688462500000004</v>
      </c>
      <c r="H48" s="64">
        <f>VLOOKUP(A48,'Annexe 1'!$A$7:$C$108,2,FALSE)</f>
        <v>1279.0319500000001</v>
      </c>
      <c r="I48" s="59">
        <f>VLOOKUP(A48,'Annexe 1'!$A$7:$C$108,3,FALSE)</f>
        <v>1260.1300000000001</v>
      </c>
    </row>
    <row r="49" spans="1:9" x14ac:dyDescent="0.2">
      <c r="A49" s="9" t="s">
        <v>45</v>
      </c>
      <c r="B49" s="28">
        <f t="shared" si="6"/>
        <v>1140.6092949999997</v>
      </c>
      <c r="C49" s="28">
        <f t="shared" si="3"/>
        <v>1123.7529999999999</v>
      </c>
      <c r="D49" s="28">
        <f t="shared" si="5"/>
        <v>1298.8894099999998</v>
      </c>
      <c r="E49" s="28">
        <f t="shared" si="7"/>
        <v>1279.694</v>
      </c>
      <c r="F49" s="28">
        <f t="shared" si="4"/>
        <v>28.515232374999993</v>
      </c>
      <c r="G49" s="28">
        <f t="shared" si="2"/>
        <v>28.093824999999999</v>
      </c>
      <c r="H49" s="28">
        <f>VLOOKUP(A49,'Annexe 1'!$A$7:$C$108,2,FALSE)</f>
        <v>1790.0539999999996</v>
      </c>
      <c r="I49" s="29">
        <f>VLOOKUP(A49,'Annexe 1'!$A$7:$C$108,3,FALSE)</f>
        <v>1763.6</v>
      </c>
    </row>
    <row r="50" spans="1:9" x14ac:dyDescent="0.2">
      <c r="A50" s="7" t="s">
        <v>46</v>
      </c>
      <c r="B50" s="64">
        <f t="shared" si="6"/>
        <v>1078.7282974999998</v>
      </c>
      <c r="C50" s="64">
        <f t="shared" si="3"/>
        <v>1062.7865000000002</v>
      </c>
      <c r="D50" s="64">
        <f t="shared" si="5"/>
        <v>1069.045705</v>
      </c>
      <c r="E50" s="64">
        <f t="shared" si="7"/>
        <v>1053.2469999999998</v>
      </c>
      <c r="F50" s="64">
        <f t="shared" si="4"/>
        <v>26.968207437499995</v>
      </c>
      <c r="G50" s="64">
        <f t="shared" si="2"/>
        <v>26.569662500000003</v>
      </c>
      <c r="H50" s="64">
        <f>VLOOKUP(A50,'Annexe 1'!$A$7:$C$108,2,FALSE)</f>
        <v>1613.2511499999998</v>
      </c>
      <c r="I50" s="59">
        <f>VLOOKUP(A50,'Annexe 1'!$A$7:$C$108,3,FALSE)</f>
        <v>1589.41</v>
      </c>
    </row>
    <row r="51" spans="1:9" x14ac:dyDescent="0.2">
      <c r="A51" s="9" t="s">
        <v>47</v>
      </c>
      <c r="B51" s="28">
        <f t="shared" si="6"/>
        <v>1174.5605375</v>
      </c>
      <c r="C51" s="28">
        <f t="shared" si="3"/>
        <v>1157.2025000000001</v>
      </c>
      <c r="D51" s="28">
        <f t="shared" si="5"/>
        <v>1424.994025</v>
      </c>
      <c r="E51" s="28">
        <f t="shared" si="7"/>
        <v>1403.9349999999999</v>
      </c>
      <c r="F51" s="28">
        <f t="shared" si="4"/>
        <v>29.364013437499999</v>
      </c>
      <c r="G51" s="28">
        <f t="shared" si="2"/>
        <v>28.930062500000002</v>
      </c>
      <c r="H51" s="28">
        <f>VLOOKUP(A51,'Annexe 1'!$A$7:$C$108,2,FALSE)</f>
        <v>1887.05755</v>
      </c>
      <c r="I51" s="29">
        <f>VLOOKUP(A51,'Annexe 1'!$A$7:$C$108,3,FALSE)</f>
        <v>1859.17</v>
      </c>
    </row>
    <row r="52" spans="1:9" x14ac:dyDescent="0.2">
      <c r="A52" s="7" t="s">
        <v>48</v>
      </c>
      <c r="B52" s="64">
        <f t="shared" si="6"/>
        <v>945.69072499999993</v>
      </c>
      <c r="C52" s="64">
        <f t="shared" si="3"/>
        <v>931.71500000000003</v>
      </c>
      <c r="D52" s="64">
        <f t="shared" si="5"/>
        <v>574.90615000000025</v>
      </c>
      <c r="E52" s="64">
        <f t="shared" si="7"/>
        <v>566.41000000000008</v>
      </c>
      <c r="F52" s="64">
        <f t="shared" si="4"/>
        <v>23.642268124999998</v>
      </c>
      <c r="G52" s="64">
        <f t="shared" si="2"/>
        <v>23.292875000000002</v>
      </c>
      <c r="H52" s="64">
        <f>VLOOKUP(A52,'Annexe 1'!$A$7:$C$108,2,FALSE)</f>
        <v>1233.1438000000001</v>
      </c>
      <c r="I52" s="59">
        <f>VLOOKUP(A52,'Annexe 1'!$A$7:$C$108,3,FALSE)</f>
        <v>1214.92</v>
      </c>
    </row>
    <row r="53" spans="1:9" x14ac:dyDescent="0.2">
      <c r="A53" s="9" t="s">
        <v>49</v>
      </c>
      <c r="B53" s="28">
        <f t="shared" si="6"/>
        <v>961.83683749999989</v>
      </c>
      <c r="C53" s="28">
        <f t="shared" si="3"/>
        <v>947.62249999999995</v>
      </c>
      <c r="D53" s="28">
        <f t="shared" si="5"/>
        <v>634.8774249999999</v>
      </c>
      <c r="E53" s="28">
        <f t="shared" si="7"/>
        <v>625.49499999999989</v>
      </c>
      <c r="F53" s="28">
        <f t="shared" si="4"/>
        <v>24.045920937499996</v>
      </c>
      <c r="G53" s="28">
        <f t="shared" si="2"/>
        <v>23.690562499999999</v>
      </c>
      <c r="H53" s="28">
        <f>VLOOKUP(A53,'Annexe 1'!$A$7:$C$108,2,FALSE)</f>
        <v>1279.2755499999998</v>
      </c>
      <c r="I53" s="29">
        <f>VLOOKUP(A53,'Annexe 1'!$A$7:$C$108,3,FALSE)</f>
        <v>1260.3699999999999</v>
      </c>
    </row>
    <row r="54" spans="1:9" x14ac:dyDescent="0.2">
      <c r="A54" s="7" t="s">
        <v>50</v>
      </c>
      <c r="B54" s="64">
        <f t="shared" si="6"/>
        <v>961.75157749999994</v>
      </c>
      <c r="C54" s="64">
        <f t="shared" si="3"/>
        <v>947.53850000000011</v>
      </c>
      <c r="D54" s="64">
        <f t="shared" si="5"/>
        <v>634.56074500000022</v>
      </c>
      <c r="E54" s="64">
        <f t="shared" si="7"/>
        <v>625.18299999999999</v>
      </c>
      <c r="F54" s="64">
        <f t="shared" si="4"/>
        <v>24.043789437499999</v>
      </c>
      <c r="G54" s="64">
        <f t="shared" si="2"/>
        <v>23.688462500000004</v>
      </c>
      <c r="H54" s="64">
        <f>VLOOKUP(A54,'Annexe 1'!$A$7:$C$108,2,FALSE)</f>
        <v>1279.0319500000001</v>
      </c>
      <c r="I54" s="59">
        <f>VLOOKUP(A54,'Annexe 1'!$A$7:$C$108,3,FALSE)</f>
        <v>1260.1300000000001</v>
      </c>
    </row>
    <row r="55" spans="1:9" x14ac:dyDescent="0.2">
      <c r="A55" s="9" t="s">
        <v>51</v>
      </c>
      <c r="B55" s="28">
        <f t="shared" si="6"/>
        <v>961.75157749999994</v>
      </c>
      <c r="C55" s="28">
        <f t="shared" si="3"/>
        <v>947.53850000000011</v>
      </c>
      <c r="D55" s="28">
        <f t="shared" si="5"/>
        <v>634.56074500000022</v>
      </c>
      <c r="E55" s="28">
        <f t="shared" si="7"/>
        <v>625.18299999999999</v>
      </c>
      <c r="F55" s="28">
        <f t="shared" si="4"/>
        <v>24.043789437499999</v>
      </c>
      <c r="G55" s="28">
        <f t="shared" si="2"/>
        <v>23.688462500000004</v>
      </c>
      <c r="H55" s="28">
        <f>VLOOKUP(A55,'Annexe 1'!$A$7:$C$108,2,FALSE)</f>
        <v>1279.0319500000001</v>
      </c>
      <c r="I55" s="29">
        <f>VLOOKUP(A55,'Annexe 1'!$A$7:$C$108,3,FALSE)</f>
        <v>1260.1300000000001</v>
      </c>
    </row>
    <row r="56" spans="1:9" x14ac:dyDescent="0.2">
      <c r="A56" s="7" t="s">
        <v>52</v>
      </c>
      <c r="B56" s="64">
        <f t="shared" si="6"/>
        <v>957.82606499999986</v>
      </c>
      <c r="C56" s="64">
        <f t="shared" si="3"/>
        <v>943.67100000000005</v>
      </c>
      <c r="D56" s="64">
        <f t="shared" si="5"/>
        <v>619.98026999999979</v>
      </c>
      <c r="E56" s="64">
        <f t="shared" si="7"/>
        <v>610.81799999999976</v>
      </c>
      <c r="F56" s="64">
        <f t="shared" si="4"/>
        <v>23.945651624999996</v>
      </c>
      <c r="G56" s="64">
        <f t="shared" si="2"/>
        <v>23.591775000000002</v>
      </c>
      <c r="H56" s="64">
        <f>VLOOKUP(A56,'Annexe 1'!$A$7:$C$108,2,FALSE)</f>
        <v>1267.8161999999998</v>
      </c>
      <c r="I56" s="59">
        <f>VLOOKUP(A56,'Annexe 1'!$A$7:$C$108,3,FALSE)</f>
        <v>1249.08</v>
      </c>
    </row>
    <row r="57" spans="1:9" x14ac:dyDescent="0.2">
      <c r="A57" s="9" t="s">
        <v>53</v>
      </c>
      <c r="B57" s="28">
        <f t="shared" si="6"/>
        <v>871.34045249999997</v>
      </c>
      <c r="C57" s="28">
        <f t="shared" si="3"/>
        <v>858.46350000000007</v>
      </c>
      <c r="D57" s="28">
        <f t="shared" si="5"/>
        <v>298.74799499999995</v>
      </c>
      <c r="E57" s="28">
        <f t="shared" si="7"/>
        <v>294.33299999999986</v>
      </c>
      <c r="F57" s="28">
        <f t="shared" si="4"/>
        <v>21.7835113125</v>
      </c>
      <c r="G57" s="28">
        <f t="shared" si="2"/>
        <v>21.4615875</v>
      </c>
      <c r="H57" s="28">
        <f>VLOOKUP(A57,'Annexe 1'!$A$7:$C$108,2,FALSE)</f>
        <v>1020.7144499999999</v>
      </c>
      <c r="I57" s="29">
        <f>VLOOKUP(A57,'Annexe 1'!$A$7:$C$108,3,FALSE)</f>
        <v>1005.63</v>
      </c>
    </row>
    <row r="58" spans="1:9" x14ac:dyDescent="0.2">
      <c r="A58" s="7" t="s">
        <v>54</v>
      </c>
      <c r="B58" s="64">
        <f t="shared" si="6"/>
        <v>879.65685499999984</v>
      </c>
      <c r="C58" s="64">
        <f t="shared" si="3"/>
        <v>866.65700000000004</v>
      </c>
      <c r="D58" s="64">
        <f t="shared" si="5"/>
        <v>329.63748999999984</v>
      </c>
      <c r="E58" s="64">
        <f t="shared" si="7"/>
        <v>324.76599999999985</v>
      </c>
      <c r="F58" s="64">
        <f t="shared" si="4"/>
        <v>21.991421374999994</v>
      </c>
      <c r="G58" s="64">
        <f t="shared" si="2"/>
        <v>21.666425</v>
      </c>
      <c r="H58" s="64">
        <f>VLOOKUP(A58,'Annexe 1'!$A$7:$C$108,2,FALSE)</f>
        <v>1044.4755999999998</v>
      </c>
      <c r="I58" s="59">
        <f>VLOOKUP(A58,'Annexe 1'!$A$7:$C$108,3,FALSE)</f>
        <v>1029.04</v>
      </c>
    </row>
    <row r="59" spans="1:9" x14ac:dyDescent="0.2">
      <c r="A59" s="9" t="s">
        <v>55</v>
      </c>
      <c r="B59" s="28">
        <f t="shared" si="6"/>
        <v>1110.7789524999998</v>
      </c>
      <c r="C59" s="28">
        <f t="shared" si="3"/>
        <v>1094.3634999999999</v>
      </c>
      <c r="D59" s="28">
        <f t="shared" si="5"/>
        <v>1188.090995</v>
      </c>
      <c r="E59" s="28">
        <f t="shared" si="7"/>
        <v>1170.5330000000004</v>
      </c>
      <c r="F59" s="28">
        <f t="shared" si="4"/>
        <v>27.769473812499996</v>
      </c>
      <c r="G59" s="28">
        <f t="shared" si="2"/>
        <v>27.359087499999998</v>
      </c>
      <c r="H59" s="28">
        <f>VLOOKUP(A59,'Annexe 1'!$A$7:$C$108,2,FALSE)</f>
        <v>1704.8244499999998</v>
      </c>
      <c r="I59" s="29">
        <f>VLOOKUP(A59,'Annexe 1'!$A$7:$C$108,3,FALSE)</f>
        <v>1679.63</v>
      </c>
    </row>
    <row r="60" spans="1:9" x14ac:dyDescent="0.2">
      <c r="A60" s="7" t="s">
        <v>56</v>
      </c>
      <c r="B60" s="64">
        <f t="shared" si="6"/>
        <v>1041.9989999999998</v>
      </c>
      <c r="C60" s="64">
        <f t="shared" si="3"/>
        <v>1026.5999999999999</v>
      </c>
      <c r="D60" s="64">
        <f t="shared" si="5"/>
        <v>932.62260000000015</v>
      </c>
      <c r="E60" s="64">
        <f t="shared" si="7"/>
        <v>918.84000000000015</v>
      </c>
      <c r="F60" s="64">
        <f t="shared" si="4"/>
        <v>26.049974999999996</v>
      </c>
      <c r="G60" s="64">
        <f t="shared" si="2"/>
        <v>25.664999999999999</v>
      </c>
      <c r="H60" s="64">
        <f>VLOOKUP(A60,'Annexe 1'!$A$7:$C$108,2,FALSE)</f>
        <v>1508.3102999999999</v>
      </c>
      <c r="I60" s="59">
        <f>VLOOKUP(A60,'Annexe 1'!$A$7:$C$108,3,FALSE)</f>
        <v>1486.02</v>
      </c>
    </row>
    <row r="61" spans="1:9" x14ac:dyDescent="0.2">
      <c r="A61" s="9" t="s">
        <v>57</v>
      </c>
      <c r="B61" s="28">
        <f t="shared" si="6"/>
        <v>871.34045249999997</v>
      </c>
      <c r="C61" s="28">
        <f t="shared" si="3"/>
        <v>858.46350000000007</v>
      </c>
      <c r="D61" s="28">
        <f t="shared" si="5"/>
        <v>298.74799499999995</v>
      </c>
      <c r="E61" s="28">
        <f t="shared" si="7"/>
        <v>294.33299999999986</v>
      </c>
      <c r="F61" s="28">
        <f t="shared" si="4"/>
        <v>21.7835113125</v>
      </c>
      <c r="G61" s="28">
        <f t="shared" si="2"/>
        <v>21.4615875</v>
      </c>
      <c r="H61" s="28">
        <f>VLOOKUP(A61,'Annexe 1'!$A$7:$C$108,2,FALSE)</f>
        <v>1020.7144499999999</v>
      </c>
      <c r="I61" s="29">
        <f>VLOOKUP(A61,'Annexe 1'!$A$7:$C$108,3,FALSE)</f>
        <v>1005.63</v>
      </c>
    </row>
    <row r="62" spans="1:9" x14ac:dyDescent="0.2">
      <c r="A62" s="7" t="s">
        <v>58</v>
      </c>
      <c r="B62" s="64">
        <f t="shared" si="6"/>
        <v>871.34045249999997</v>
      </c>
      <c r="C62" s="64">
        <f t="shared" si="3"/>
        <v>858.46350000000007</v>
      </c>
      <c r="D62" s="64">
        <f t="shared" si="5"/>
        <v>298.74799499999995</v>
      </c>
      <c r="E62" s="64">
        <f t="shared" si="7"/>
        <v>294.33299999999986</v>
      </c>
      <c r="F62" s="64">
        <f t="shared" si="4"/>
        <v>21.7835113125</v>
      </c>
      <c r="G62" s="64">
        <f t="shared" si="2"/>
        <v>21.4615875</v>
      </c>
      <c r="H62" s="64">
        <f>VLOOKUP(A62,'Annexe 1'!$A$7:$C$108,2,FALSE)</f>
        <v>1020.7144499999999</v>
      </c>
      <c r="I62" s="59">
        <f>VLOOKUP(A62,'Annexe 1'!$A$7:$C$108,3,FALSE)</f>
        <v>1005.63</v>
      </c>
    </row>
    <row r="63" spans="1:9" x14ac:dyDescent="0.2">
      <c r="A63" s="9" t="s">
        <v>59</v>
      </c>
      <c r="B63" s="28">
        <f t="shared" si="6"/>
        <v>1439.1827099999998</v>
      </c>
      <c r="C63" s="28">
        <f t="shared" si="3"/>
        <v>1417.914</v>
      </c>
      <c r="D63" s="28">
        <f t="shared" si="5"/>
        <v>2407.8763800000002</v>
      </c>
      <c r="E63" s="28">
        <f t="shared" si="7"/>
        <v>2372.2919999999999</v>
      </c>
      <c r="F63" s="28">
        <f t="shared" si="4"/>
        <v>35.979567749999994</v>
      </c>
      <c r="G63" s="28">
        <f t="shared" si="2"/>
        <v>35.447850000000003</v>
      </c>
      <c r="H63" s="28">
        <f>VLOOKUP(A63,'Annexe 1'!$A$7:$C$108,2,FALSE)</f>
        <v>2643.1208999999999</v>
      </c>
      <c r="I63" s="29">
        <f>VLOOKUP(A63,'Annexe 1'!$A$7:$C$108,3,FALSE)</f>
        <v>2604.06</v>
      </c>
    </row>
    <row r="64" spans="1:9" x14ac:dyDescent="0.2">
      <c r="A64" s="7" t="s">
        <v>60</v>
      </c>
      <c r="B64" s="64">
        <f t="shared" si="6"/>
        <v>1464.3805924999997</v>
      </c>
      <c r="C64" s="64">
        <f t="shared" si="3"/>
        <v>1442.7394999999999</v>
      </c>
      <c r="D64" s="64">
        <f t="shared" si="5"/>
        <v>2501.4685149999996</v>
      </c>
      <c r="E64" s="64">
        <f t="shared" si="7"/>
        <v>2464.5009999999997</v>
      </c>
      <c r="F64" s="64">
        <f t="shared" si="4"/>
        <v>36.609514812499995</v>
      </c>
      <c r="G64" s="64">
        <f t="shared" si="2"/>
        <v>36.068487499999996</v>
      </c>
      <c r="H64" s="64">
        <f>VLOOKUP(A64,'Annexe 1'!$A$7:$C$108,2,FALSE)</f>
        <v>2715.1148499999995</v>
      </c>
      <c r="I64" s="59">
        <f>VLOOKUP(A64,'Annexe 1'!$A$7:$C$108,3,FALSE)</f>
        <v>2674.99</v>
      </c>
    </row>
    <row r="65" spans="1:9" x14ac:dyDescent="0.2">
      <c r="A65" s="48" t="s">
        <v>61</v>
      </c>
      <c r="B65" s="28">
        <f t="shared" si="6"/>
        <v>1451.6129074999999</v>
      </c>
      <c r="C65" s="28">
        <f t="shared" si="3"/>
        <v>1430.1605</v>
      </c>
      <c r="D65" s="28">
        <f t="shared" si="5"/>
        <v>2454.045685</v>
      </c>
      <c r="E65" s="28">
        <f t="shared" si="7"/>
        <v>2417.7790000000005</v>
      </c>
      <c r="F65" s="28">
        <f t="shared" si="4"/>
        <v>36.290322687499994</v>
      </c>
      <c r="G65" s="28">
        <f t="shared" si="2"/>
        <v>35.754012500000002</v>
      </c>
      <c r="H65" s="28">
        <f>VLOOKUP(A65,'Annexe 1'!$A$7:$C$108,2,FALSE)</f>
        <v>2678.6357499999999</v>
      </c>
      <c r="I65" s="29">
        <f>VLOOKUP(A65,'Annexe 1'!$A$7:$C$108,3,FALSE)</f>
        <v>2639.05</v>
      </c>
    </row>
    <row r="66" spans="1:9" x14ac:dyDescent="0.2">
      <c r="A66" s="7" t="s">
        <v>62</v>
      </c>
      <c r="B66" s="64">
        <f t="shared" ref="B66:B97" si="8">$M$6+($L$7*(H66-$M$6))</f>
        <v>864.51254749999987</v>
      </c>
      <c r="C66" s="64">
        <f t="shared" si="3"/>
        <v>851.73649999999998</v>
      </c>
      <c r="D66" s="64">
        <f t="shared" si="5"/>
        <v>273.38720499999999</v>
      </c>
      <c r="E66" s="64">
        <f t="shared" ref="E66:E97" si="9">2*(I66-C66)</f>
        <v>269.34699999999998</v>
      </c>
      <c r="F66" s="64">
        <f t="shared" si="4"/>
        <v>21.612813687499997</v>
      </c>
      <c r="G66" s="64">
        <f t="shared" si="2"/>
        <v>21.293412499999999</v>
      </c>
      <c r="H66" s="64">
        <f>VLOOKUP(A66,'Annexe 1'!$A$7:$C$108,2,FALSE)</f>
        <v>1001.2061499999999</v>
      </c>
      <c r="I66" s="59">
        <f>VLOOKUP(A66,'Annexe 1'!$A$7:$C$108,3,FALSE)</f>
        <v>986.41</v>
      </c>
    </row>
    <row r="67" spans="1:9" x14ac:dyDescent="0.2">
      <c r="A67" s="9" t="s">
        <v>63</v>
      </c>
      <c r="B67" s="28">
        <f t="shared" si="8"/>
        <v>852.20668749999993</v>
      </c>
      <c r="C67" s="28">
        <f t="shared" si="3"/>
        <v>839.61249999999995</v>
      </c>
      <c r="D67" s="28">
        <f t="shared" si="5"/>
        <v>227.67972499999996</v>
      </c>
      <c r="E67" s="28">
        <f t="shared" si="9"/>
        <v>224.31500000000005</v>
      </c>
      <c r="F67" s="28">
        <f t="shared" si="4"/>
        <v>21.305167187499997</v>
      </c>
      <c r="G67" s="28">
        <f t="shared" si="2"/>
        <v>20.990312499999998</v>
      </c>
      <c r="H67" s="28">
        <f>VLOOKUP(A67,'Annexe 1'!$A$7:$C$108,2,FALSE)</f>
        <v>966.04654999999991</v>
      </c>
      <c r="I67" s="29">
        <f>VLOOKUP(A67,'Annexe 1'!$A$7:$C$108,3,FALSE)</f>
        <v>951.77</v>
      </c>
    </row>
    <row r="68" spans="1:9" x14ac:dyDescent="0.2">
      <c r="A68" s="7" t="s">
        <v>64</v>
      </c>
      <c r="B68" s="64">
        <f t="shared" si="8"/>
        <v>1001.4258974999999</v>
      </c>
      <c r="C68" s="64">
        <f t="shared" si="3"/>
        <v>986.62649999999996</v>
      </c>
      <c r="D68" s="64">
        <f t="shared" si="5"/>
        <v>781.92250499999977</v>
      </c>
      <c r="E68" s="64">
        <f t="shared" si="9"/>
        <v>770.36699999999996</v>
      </c>
      <c r="F68" s="64">
        <f t="shared" si="4"/>
        <v>25.035647437499996</v>
      </c>
      <c r="G68" s="64">
        <f t="shared" si="2"/>
        <v>24.6656625</v>
      </c>
      <c r="H68" s="64">
        <f>VLOOKUP(A68,'Annexe 1'!$A$7:$C$108,2,FALSE)</f>
        <v>1392.3871499999998</v>
      </c>
      <c r="I68" s="59">
        <f>VLOOKUP(A68,'Annexe 1'!$A$7:$C$108,3,FALSE)</f>
        <v>1371.81</v>
      </c>
    </row>
    <row r="69" spans="1:9" x14ac:dyDescent="0.2">
      <c r="A69" s="9" t="s">
        <v>65</v>
      </c>
      <c r="B69" s="28">
        <f t="shared" si="8"/>
        <v>1174.5605375</v>
      </c>
      <c r="C69" s="28">
        <f t="shared" si="3"/>
        <v>1157.2025000000001</v>
      </c>
      <c r="D69" s="28">
        <f t="shared" si="5"/>
        <v>1424.994025</v>
      </c>
      <c r="E69" s="28">
        <f t="shared" si="9"/>
        <v>1403.9349999999999</v>
      </c>
      <c r="F69" s="28">
        <f t="shared" si="4"/>
        <v>29.364013437499999</v>
      </c>
      <c r="G69" s="28">
        <f t="shared" si="2"/>
        <v>28.930062500000002</v>
      </c>
      <c r="H69" s="28">
        <f>VLOOKUP(A69,'Annexe 1'!$A$7:$C$108,2,FALSE)</f>
        <v>1887.05755</v>
      </c>
      <c r="I69" s="29">
        <f>VLOOKUP(A69,'Annexe 1'!$A$7:$C$108,3,FALSE)</f>
        <v>1859.17</v>
      </c>
    </row>
    <row r="70" spans="1:9" x14ac:dyDescent="0.2">
      <c r="A70" s="7" t="s">
        <v>66</v>
      </c>
      <c r="B70" s="64">
        <f t="shared" si="8"/>
        <v>818.53964499999995</v>
      </c>
      <c r="C70" s="64">
        <f t="shared" si="3"/>
        <v>806.44299999999998</v>
      </c>
      <c r="D70" s="64">
        <f t="shared" si="5"/>
        <v>102.63070999999991</v>
      </c>
      <c r="E70" s="64">
        <f t="shared" si="9"/>
        <v>101.11400000000003</v>
      </c>
      <c r="F70" s="64">
        <f t="shared" si="4"/>
        <v>20.463491124999997</v>
      </c>
      <c r="G70" s="64">
        <f t="shared" si="2"/>
        <v>20.161075</v>
      </c>
      <c r="H70" s="64">
        <f>VLOOKUP(A70,'Annexe 1'!$A$7:$C$108,2,FALSE)</f>
        <v>869.8549999999999</v>
      </c>
      <c r="I70" s="59">
        <f>VLOOKUP(A70,'Annexe 1'!$A$7:$C$108,3,FALSE)</f>
        <v>857</v>
      </c>
    </row>
    <row r="71" spans="1:9" x14ac:dyDescent="0.2">
      <c r="A71" s="9" t="s">
        <v>67</v>
      </c>
      <c r="B71" s="28">
        <f t="shared" si="8"/>
        <v>957.82606499999986</v>
      </c>
      <c r="C71" s="28">
        <f t="shared" si="3"/>
        <v>943.67100000000005</v>
      </c>
      <c r="D71" s="28">
        <f t="shared" si="5"/>
        <v>619.98026999999979</v>
      </c>
      <c r="E71" s="28">
        <f t="shared" si="9"/>
        <v>610.81799999999976</v>
      </c>
      <c r="F71" s="28">
        <f t="shared" si="4"/>
        <v>23.945651624999996</v>
      </c>
      <c r="G71" s="28">
        <f t="shared" ref="G71:G108" si="10">C71/40</f>
        <v>23.591775000000002</v>
      </c>
      <c r="H71" s="28">
        <f>VLOOKUP(A71,'Annexe 1'!$A$7:$C$108,2,FALSE)</f>
        <v>1267.8161999999998</v>
      </c>
      <c r="I71" s="29">
        <f>VLOOKUP(A71,'Annexe 1'!$A$7:$C$108,3,FALSE)</f>
        <v>1249.08</v>
      </c>
    </row>
    <row r="72" spans="1:9" x14ac:dyDescent="0.2">
      <c r="A72" s="7" t="s">
        <v>68</v>
      </c>
      <c r="B72" s="64">
        <f t="shared" si="8"/>
        <v>957.82606499999986</v>
      </c>
      <c r="C72" s="64">
        <f t="shared" ref="C72:C108" si="11">$L$6+($L$7*(I72-$L$6))</f>
        <v>943.67100000000005</v>
      </c>
      <c r="D72" s="64">
        <f t="shared" si="5"/>
        <v>619.98026999999979</v>
      </c>
      <c r="E72" s="64">
        <f t="shared" si="9"/>
        <v>610.81799999999976</v>
      </c>
      <c r="F72" s="64">
        <f t="shared" ref="F72:F108" si="12">B72/40</f>
        <v>23.945651624999996</v>
      </c>
      <c r="G72" s="64">
        <f t="shared" si="10"/>
        <v>23.591775000000002</v>
      </c>
      <c r="H72" s="64">
        <f>VLOOKUP(A72,'Annexe 1'!$A$7:$C$108,2,FALSE)</f>
        <v>1267.8161999999998</v>
      </c>
      <c r="I72" s="59">
        <f>VLOOKUP(A72,'Annexe 1'!$A$7:$C$108,3,FALSE)</f>
        <v>1249.08</v>
      </c>
    </row>
    <row r="73" spans="1:9" x14ac:dyDescent="0.2">
      <c r="A73" s="9" t="s">
        <v>69</v>
      </c>
      <c r="B73" s="28">
        <f t="shared" si="8"/>
        <v>864.51254749999987</v>
      </c>
      <c r="C73" s="28">
        <f t="shared" si="11"/>
        <v>851.73649999999998</v>
      </c>
      <c r="D73" s="28">
        <f t="shared" si="5"/>
        <v>273.38720499999999</v>
      </c>
      <c r="E73" s="28">
        <f t="shared" si="9"/>
        <v>269.34699999999998</v>
      </c>
      <c r="F73" s="28">
        <f t="shared" si="12"/>
        <v>21.612813687499997</v>
      </c>
      <c r="G73" s="28">
        <f t="shared" si="10"/>
        <v>21.293412499999999</v>
      </c>
      <c r="H73" s="28">
        <f>VLOOKUP(A73,'Annexe 1'!$A$7:$C$108,2,FALSE)</f>
        <v>1001.2061499999999</v>
      </c>
      <c r="I73" s="29">
        <f>VLOOKUP(A73,'Annexe 1'!$A$7:$C$108,3,FALSE)</f>
        <v>986.41</v>
      </c>
    </row>
    <row r="74" spans="1:9" x14ac:dyDescent="0.2">
      <c r="A74" s="7" t="s">
        <v>70</v>
      </c>
      <c r="B74" s="64">
        <f t="shared" si="8"/>
        <v>852.20668749999993</v>
      </c>
      <c r="C74" s="64">
        <f t="shared" si="11"/>
        <v>839.61249999999995</v>
      </c>
      <c r="D74" s="64">
        <f t="shared" si="5"/>
        <v>227.67972499999996</v>
      </c>
      <c r="E74" s="64">
        <f t="shared" si="9"/>
        <v>224.31500000000005</v>
      </c>
      <c r="F74" s="64">
        <f t="shared" si="12"/>
        <v>21.305167187499997</v>
      </c>
      <c r="G74" s="64">
        <f t="shared" si="10"/>
        <v>20.990312499999998</v>
      </c>
      <c r="H74" s="64">
        <f>VLOOKUP(A74,'Annexe 1'!$A$7:$C$108,2,FALSE)</f>
        <v>966.04654999999991</v>
      </c>
      <c r="I74" s="59">
        <f>VLOOKUP(A74,'Annexe 1'!$A$7:$C$108,3,FALSE)</f>
        <v>951.77</v>
      </c>
    </row>
    <row r="75" spans="1:9" x14ac:dyDescent="0.2">
      <c r="A75" s="9" t="s">
        <v>71</v>
      </c>
      <c r="B75" s="28">
        <f t="shared" si="8"/>
        <v>863.44679749999989</v>
      </c>
      <c r="C75" s="28">
        <f t="shared" si="11"/>
        <v>850.68650000000002</v>
      </c>
      <c r="D75" s="28">
        <f t="shared" si="5"/>
        <v>269.42870500000004</v>
      </c>
      <c r="E75" s="28">
        <f t="shared" si="9"/>
        <v>265.44699999999989</v>
      </c>
      <c r="F75" s="28">
        <f t="shared" si="12"/>
        <v>21.586169937499996</v>
      </c>
      <c r="G75" s="28">
        <f t="shared" si="10"/>
        <v>21.267162500000001</v>
      </c>
      <c r="H75" s="28">
        <f>VLOOKUP(A75,'Annexe 1'!$A$7:$C$108,2,FALSE)</f>
        <v>998.16114999999991</v>
      </c>
      <c r="I75" s="29">
        <f>VLOOKUP(A75,'Annexe 1'!$A$7:$C$108,3,FALSE)</f>
        <v>983.41</v>
      </c>
    </row>
    <row r="76" spans="1:9" x14ac:dyDescent="0.2">
      <c r="A76" s="7" t="s">
        <v>72</v>
      </c>
      <c r="B76" s="64">
        <f t="shared" si="8"/>
        <v>926.43972749999989</v>
      </c>
      <c r="C76" s="64">
        <f t="shared" si="11"/>
        <v>912.74850000000004</v>
      </c>
      <c r="D76" s="64">
        <f t="shared" si="5"/>
        <v>503.40244500000017</v>
      </c>
      <c r="E76" s="64">
        <f t="shared" si="9"/>
        <v>495.96299999999997</v>
      </c>
      <c r="F76" s="64">
        <f t="shared" si="12"/>
        <v>23.160993187499997</v>
      </c>
      <c r="G76" s="64">
        <f t="shared" si="10"/>
        <v>22.8187125</v>
      </c>
      <c r="H76" s="64">
        <f>VLOOKUP(A76,'Annexe 1'!$A$7:$C$108,2,FALSE)</f>
        <v>1178.14095</v>
      </c>
      <c r="I76" s="59">
        <f>VLOOKUP(A76,'Annexe 1'!$A$7:$C$108,3,FALSE)</f>
        <v>1160.73</v>
      </c>
    </row>
    <row r="77" spans="1:9" x14ac:dyDescent="0.2">
      <c r="A77" s="9" t="s">
        <v>73</v>
      </c>
      <c r="B77" s="28">
        <f t="shared" si="8"/>
        <v>880.48813999999993</v>
      </c>
      <c r="C77" s="28">
        <f t="shared" si="11"/>
        <v>867.47600000000011</v>
      </c>
      <c r="D77" s="28">
        <f t="shared" si="5"/>
        <v>332.72512000000006</v>
      </c>
      <c r="E77" s="28">
        <f t="shared" si="9"/>
        <v>327.80799999999999</v>
      </c>
      <c r="F77" s="28">
        <f t="shared" si="12"/>
        <v>22.012203499999998</v>
      </c>
      <c r="G77" s="28">
        <f t="shared" si="10"/>
        <v>21.686900000000001</v>
      </c>
      <c r="H77" s="28">
        <f>VLOOKUP(A77,'Annexe 1'!$A$7:$C$108,2,FALSE)</f>
        <v>1046.8507</v>
      </c>
      <c r="I77" s="29">
        <f>VLOOKUP(A77,'Annexe 1'!$A$7:$C$108,3,FALSE)</f>
        <v>1031.3800000000001</v>
      </c>
    </row>
    <row r="78" spans="1:9" x14ac:dyDescent="0.2">
      <c r="A78" s="7" t="s">
        <v>74</v>
      </c>
      <c r="B78" s="64">
        <f t="shared" si="8"/>
        <v>926.43972749999989</v>
      </c>
      <c r="C78" s="64">
        <f t="shared" si="11"/>
        <v>912.74850000000004</v>
      </c>
      <c r="D78" s="64">
        <f t="shared" si="5"/>
        <v>503.40244500000017</v>
      </c>
      <c r="E78" s="64">
        <f t="shared" si="9"/>
        <v>495.96299999999997</v>
      </c>
      <c r="F78" s="64">
        <f t="shared" si="12"/>
        <v>23.160993187499997</v>
      </c>
      <c r="G78" s="64">
        <f t="shared" si="10"/>
        <v>22.8187125</v>
      </c>
      <c r="H78" s="64">
        <f>VLOOKUP(A78,'Annexe 1'!$A$7:$C$108,2,FALSE)</f>
        <v>1178.14095</v>
      </c>
      <c r="I78" s="59">
        <f>VLOOKUP(A78,'Annexe 1'!$A$7:$C$108,3,FALSE)</f>
        <v>1160.73</v>
      </c>
    </row>
    <row r="79" spans="1:9" x14ac:dyDescent="0.2">
      <c r="A79" s="9" t="s">
        <v>75</v>
      </c>
      <c r="B79" s="28">
        <f t="shared" si="8"/>
        <v>899.9522874999999</v>
      </c>
      <c r="C79" s="28">
        <f t="shared" si="11"/>
        <v>886.65250000000003</v>
      </c>
      <c r="D79" s="28">
        <f t="shared" si="5"/>
        <v>405.02052500000013</v>
      </c>
      <c r="E79" s="28">
        <f t="shared" si="9"/>
        <v>399.03500000000008</v>
      </c>
      <c r="F79" s="28">
        <f t="shared" si="12"/>
        <v>22.498807187499999</v>
      </c>
      <c r="G79" s="28">
        <f t="shared" si="10"/>
        <v>22.1663125</v>
      </c>
      <c r="H79" s="28">
        <f>VLOOKUP(A79,'Annexe 1'!$A$7:$C$108,2,FALSE)</f>
        <v>1102.46255</v>
      </c>
      <c r="I79" s="29">
        <f>VLOOKUP(A79,'Annexe 1'!$A$7:$C$108,3,FALSE)</f>
        <v>1086.17</v>
      </c>
    </row>
    <row r="80" spans="1:9" x14ac:dyDescent="0.2">
      <c r="A80" s="7" t="s">
        <v>76</v>
      </c>
      <c r="B80" s="64">
        <f t="shared" si="8"/>
        <v>1237.69912</v>
      </c>
      <c r="C80" s="64">
        <f t="shared" si="11"/>
        <v>1219.4079999999999</v>
      </c>
      <c r="D80" s="64">
        <f t="shared" si="5"/>
        <v>1659.5087600000002</v>
      </c>
      <c r="E80" s="64">
        <f t="shared" si="9"/>
        <v>1634.9840000000004</v>
      </c>
      <c r="F80" s="64">
        <f t="shared" si="12"/>
        <v>30.942478000000001</v>
      </c>
      <c r="G80" s="64">
        <f t="shared" si="10"/>
        <v>30.485199999999999</v>
      </c>
      <c r="H80" s="64">
        <f>VLOOKUP(A80,'Annexe 1'!$A$7:$C$108,2,FALSE)</f>
        <v>2067.4535000000001</v>
      </c>
      <c r="I80" s="59">
        <f>VLOOKUP(A80,'Annexe 1'!$A$7:$C$108,3,FALSE)</f>
        <v>2036.9</v>
      </c>
    </row>
    <row r="81" spans="1:9" x14ac:dyDescent="0.2">
      <c r="A81" s="9" t="s">
        <v>77</v>
      </c>
      <c r="B81" s="28">
        <f t="shared" si="8"/>
        <v>957.82606499999986</v>
      </c>
      <c r="C81" s="28">
        <f t="shared" si="11"/>
        <v>943.67100000000005</v>
      </c>
      <c r="D81" s="28">
        <f t="shared" si="5"/>
        <v>619.98026999999979</v>
      </c>
      <c r="E81" s="28">
        <f t="shared" si="9"/>
        <v>610.81799999999976</v>
      </c>
      <c r="F81" s="28">
        <f t="shared" si="12"/>
        <v>23.945651624999996</v>
      </c>
      <c r="G81" s="28">
        <f t="shared" si="10"/>
        <v>23.591775000000002</v>
      </c>
      <c r="H81" s="28">
        <f>VLOOKUP(A81,'Annexe 1'!$A$7:$C$108,2,FALSE)</f>
        <v>1267.8161999999998</v>
      </c>
      <c r="I81" s="29">
        <f>VLOOKUP(A81,'Annexe 1'!$A$7:$C$108,3,FALSE)</f>
        <v>1249.08</v>
      </c>
    </row>
    <row r="82" spans="1:9" x14ac:dyDescent="0.2">
      <c r="A82" s="7" t="s">
        <v>78</v>
      </c>
      <c r="B82" s="64">
        <f t="shared" si="8"/>
        <v>880.82917999999984</v>
      </c>
      <c r="C82" s="64">
        <f t="shared" si="11"/>
        <v>867.81200000000001</v>
      </c>
      <c r="D82" s="64">
        <f t="shared" si="5"/>
        <v>333.99183999999991</v>
      </c>
      <c r="E82" s="64">
        <f t="shared" si="9"/>
        <v>329.05599999999981</v>
      </c>
      <c r="F82" s="64">
        <f t="shared" si="12"/>
        <v>22.020729499999995</v>
      </c>
      <c r="G82" s="64">
        <f t="shared" si="10"/>
        <v>21.6953</v>
      </c>
      <c r="H82" s="64">
        <f>VLOOKUP(A82,'Annexe 1'!$A$7:$C$108,2,FALSE)</f>
        <v>1047.8250999999998</v>
      </c>
      <c r="I82" s="59">
        <f>VLOOKUP(A82,'Annexe 1'!$A$7:$C$108,3,FALSE)</f>
        <v>1032.3399999999999</v>
      </c>
    </row>
    <row r="83" spans="1:9" x14ac:dyDescent="0.2">
      <c r="A83" s="9" t="s">
        <v>79</v>
      </c>
      <c r="B83" s="28">
        <f t="shared" si="8"/>
        <v>899.9522874999999</v>
      </c>
      <c r="C83" s="28">
        <f t="shared" si="11"/>
        <v>886.65250000000003</v>
      </c>
      <c r="D83" s="28">
        <f t="shared" si="5"/>
        <v>405.02052500000013</v>
      </c>
      <c r="E83" s="28">
        <f t="shared" si="9"/>
        <v>399.03500000000008</v>
      </c>
      <c r="F83" s="28">
        <f t="shared" si="12"/>
        <v>22.498807187499999</v>
      </c>
      <c r="G83" s="28">
        <f t="shared" si="10"/>
        <v>22.1663125</v>
      </c>
      <c r="H83" s="28">
        <f>VLOOKUP(A83,'Annexe 1'!$A$7:$C$108,2,FALSE)</f>
        <v>1102.46255</v>
      </c>
      <c r="I83" s="29">
        <f>VLOOKUP(A83,'Annexe 1'!$A$7:$C$108,3,FALSE)</f>
        <v>1086.17</v>
      </c>
    </row>
    <row r="84" spans="1:9" x14ac:dyDescent="0.2">
      <c r="A84" s="7" t="s">
        <v>80</v>
      </c>
      <c r="B84" s="64">
        <f t="shared" si="8"/>
        <v>899.9522874999999</v>
      </c>
      <c r="C84" s="64">
        <f t="shared" si="11"/>
        <v>886.65250000000003</v>
      </c>
      <c r="D84" s="64">
        <f t="shared" si="5"/>
        <v>405.02052500000013</v>
      </c>
      <c r="E84" s="64">
        <f t="shared" si="9"/>
        <v>399.03500000000008</v>
      </c>
      <c r="F84" s="64">
        <f t="shared" si="12"/>
        <v>22.498807187499999</v>
      </c>
      <c r="G84" s="64">
        <f t="shared" si="10"/>
        <v>22.1663125</v>
      </c>
      <c r="H84" s="64">
        <f>VLOOKUP(A84,'Annexe 1'!$A$7:$C$108,2,FALSE)</f>
        <v>1102.46255</v>
      </c>
      <c r="I84" s="59">
        <f>VLOOKUP(A84,'Annexe 1'!$A$7:$C$108,3,FALSE)</f>
        <v>1086.17</v>
      </c>
    </row>
    <row r="85" spans="1:9" x14ac:dyDescent="0.2">
      <c r="A85" s="9" t="s">
        <v>81</v>
      </c>
      <c r="B85" s="28">
        <f t="shared" si="8"/>
        <v>944.50774249999995</v>
      </c>
      <c r="C85" s="28">
        <f t="shared" si="11"/>
        <v>930.54949999999997</v>
      </c>
      <c r="D85" s="28">
        <f t="shared" si="5"/>
        <v>570.51221499999974</v>
      </c>
      <c r="E85" s="28">
        <f t="shared" si="9"/>
        <v>562.0809999999999</v>
      </c>
      <c r="F85" s="28">
        <f t="shared" si="12"/>
        <v>23.612693562499999</v>
      </c>
      <c r="G85" s="28">
        <f t="shared" si="10"/>
        <v>23.263737499999998</v>
      </c>
      <c r="H85" s="28">
        <f>VLOOKUP(A85,'Annexe 1'!$A$7:$C$108,2,FALSE)</f>
        <v>1229.7638499999998</v>
      </c>
      <c r="I85" s="29">
        <f>VLOOKUP(A85,'Annexe 1'!$A$7:$C$108,3,FALSE)</f>
        <v>1211.5899999999999</v>
      </c>
    </row>
    <row r="86" spans="1:9" x14ac:dyDescent="0.2">
      <c r="A86" s="7" t="s">
        <v>83</v>
      </c>
      <c r="B86" s="64">
        <f t="shared" si="8"/>
        <v>873.67089249999992</v>
      </c>
      <c r="C86" s="64">
        <f t="shared" si="11"/>
        <v>860.7595</v>
      </c>
      <c r="D86" s="64">
        <f t="shared" si="5"/>
        <v>307.4039150000001</v>
      </c>
      <c r="E86" s="64">
        <f t="shared" si="9"/>
        <v>302.8610000000001</v>
      </c>
      <c r="F86" s="64">
        <f t="shared" si="12"/>
        <v>21.841772312499998</v>
      </c>
      <c r="G86" s="64">
        <f t="shared" si="10"/>
        <v>21.518987500000001</v>
      </c>
      <c r="H86" s="64">
        <f>VLOOKUP(A86,'Annexe 1'!$A$7:$C$108,2,FALSE)</f>
        <v>1027.37285</v>
      </c>
      <c r="I86" s="59">
        <f>VLOOKUP(A86,'Annexe 1'!$A$7:$C$108,3,FALSE)</f>
        <v>1012.19</v>
      </c>
    </row>
    <row r="87" spans="1:9" x14ac:dyDescent="0.2">
      <c r="A87" s="9" t="s">
        <v>84</v>
      </c>
      <c r="B87" s="28">
        <f t="shared" si="8"/>
        <v>957.82606499999986</v>
      </c>
      <c r="C87" s="28">
        <f t="shared" si="11"/>
        <v>943.67100000000005</v>
      </c>
      <c r="D87" s="28">
        <f t="shared" ref="D87:D108" si="13">2*(H87-B87)</f>
        <v>619.98026999999979</v>
      </c>
      <c r="E87" s="28">
        <f t="shared" si="9"/>
        <v>610.81799999999976</v>
      </c>
      <c r="F87" s="28">
        <f t="shared" si="12"/>
        <v>23.945651624999996</v>
      </c>
      <c r="G87" s="28">
        <f t="shared" si="10"/>
        <v>23.591775000000002</v>
      </c>
      <c r="H87" s="28">
        <f>VLOOKUP(A87,'Annexe 1'!$A$7:$C$108,2,FALSE)</f>
        <v>1267.8161999999998</v>
      </c>
      <c r="I87" s="29">
        <f>VLOOKUP(A87,'Annexe 1'!$A$7:$C$108,3,FALSE)</f>
        <v>1249.08</v>
      </c>
    </row>
    <row r="88" spans="1:9" x14ac:dyDescent="0.2">
      <c r="A88" s="7" t="s">
        <v>85</v>
      </c>
      <c r="B88" s="64">
        <f t="shared" si="8"/>
        <v>1016.86151</v>
      </c>
      <c r="C88" s="64">
        <f t="shared" si="11"/>
        <v>1001.8340000000001</v>
      </c>
      <c r="D88" s="64">
        <f t="shared" si="13"/>
        <v>839.25477999999976</v>
      </c>
      <c r="E88" s="64">
        <f t="shared" si="9"/>
        <v>826.85199999999986</v>
      </c>
      <c r="F88" s="64">
        <f t="shared" si="12"/>
        <v>25.421537749999999</v>
      </c>
      <c r="G88" s="64">
        <f t="shared" si="10"/>
        <v>25.045850000000002</v>
      </c>
      <c r="H88" s="64">
        <f>VLOOKUP(A88,'Annexe 1'!$A$7:$C$108,2,FALSE)</f>
        <v>1436.4888999999998</v>
      </c>
      <c r="I88" s="59">
        <f>VLOOKUP(A88,'Annexe 1'!$A$7:$C$108,3,FALSE)</f>
        <v>1415.26</v>
      </c>
    </row>
    <row r="89" spans="1:9" x14ac:dyDescent="0.2">
      <c r="A89" s="9" t="s">
        <v>86</v>
      </c>
      <c r="B89" s="28">
        <f t="shared" si="8"/>
        <v>873.67089249999992</v>
      </c>
      <c r="C89" s="28">
        <f t="shared" si="11"/>
        <v>860.7595</v>
      </c>
      <c r="D89" s="28">
        <f t="shared" si="13"/>
        <v>307.4039150000001</v>
      </c>
      <c r="E89" s="28">
        <f t="shared" si="9"/>
        <v>302.8610000000001</v>
      </c>
      <c r="F89" s="28">
        <f t="shared" si="12"/>
        <v>21.841772312499998</v>
      </c>
      <c r="G89" s="28">
        <f t="shared" si="10"/>
        <v>21.518987500000001</v>
      </c>
      <c r="H89" s="28">
        <f>VLOOKUP(A89,'Annexe 1'!$A$7:$C$108,2,FALSE)</f>
        <v>1027.37285</v>
      </c>
      <c r="I89" s="29">
        <f>VLOOKUP(A89,'Annexe 1'!$A$7:$C$108,3,FALSE)</f>
        <v>1012.19</v>
      </c>
    </row>
    <row r="90" spans="1:9" x14ac:dyDescent="0.2">
      <c r="A90" s="7" t="s">
        <v>87</v>
      </c>
      <c r="B90" s="64">
        <f t="shared" si="8"/>
        <v>873.67089249999992</v>
      </c>
      <c r="C90" s="64">
        <f t="shared" si="11"/>
        <v>860.7595</v>
      </c>
      <c r="D90" s="64">
        <f t="shared" si="13"/>
        <v>307.4039150000001</v>
      </c>
      <c r="E90" s="64">
        <f t="shared" si="9"/>
        <v>302.8610000000001</v>
      </c>
      <c r="F90" s="64">
        <f t="shared" si="12"/>
        <v>21.841772312499998</v>
      </c>
      <c r="G90" s="64">
        <f t="shared" si="10"/>
        <v>21.518987500000001</v>
      </c>
      <c r="H90" s="64">
        <f>VLOOKUP(A90,'Annexe 1'!$A$7:$C$108,2,FALSE)</f>
        <v>1027.37285</v>
      </c>
      <c r="I90" s="59">
        <f>VLOOKUP(A90,'Annexe 1'!$A$7:$C$108,3,FALSE)</f>
        <v>1012.19</v>
      </c>
    </row>
    <row r="91" spans="1:9" x14ac:dyDescent="0.2">
      <c r="A91" s="9" t="s">
        <v>88</v>
      </c>
      <c r="B91" s="28">
        <f t="shared" si="8"/>
        <v>957.82606499999986</v>
      </c>
      <c r="C91" s="28">
        <f t="shared" si="11"/>
        <v>943.67100000000005</v>
      </c>
      <c r="D91" s="28">
        <f t="shared" si="13"/>
        <v>619.98026999999979</v>
      </c>
      <c r="E91" s="28">
        <f t="shared" si="9"/>
        <v>610.81799999999976</v>
      </c>
      <c r="F91" s="28">
        <f t="shared" si="12"/>
        <v>23.945651624999996</v>
      </c>
      <c r="G91" s="28">
        <f t="shared" si="10"/>
        <v>23.591775000000002</v>
      </c>
      <c r="H91" s="28">
        <f>VLOOKUP(A91,'Annexe 1'!$A$7:$C$108,2,FALSE)</f>
        <v>1267.8161999999998</v>
      </c>
      <c r="I91" s="29">
        <f>VLOOKUP(A91,'Annexe 1'!$A$7:$C$108,3,FALSE)</f>
        <v>1249.08</v>
      </c>
    </row>
    <row r="92" spans="1:9" x14ac:dyDescent="0.2">
      <c r="A92" s="7" t="s">
        <v>89</v>
      </c>
      <c r="B92" s="64">
        <f t="shared" si="8"/>
        <v>936.85565749999989</v>
      </c>
      <c r="C92" s="64">
        <f t="shared" si="11"/>
        <v>923.01049999999998</v>
      </c>
      <c r="D92" s="64">
        <f t="shared" si="13"/>
        <v>542.09018499999979</v>
      </c>
      <c r="E92" s="64">
        <f t="shared" si="9"/>
        <v>534.07899999999995</v>
      </c>
      <c r="F92" s="64">
        <f t="shared" si="12"/>
        <v>23.421391437499999</v>
      </c>
      <c r="G92" s="64">
        <f t="shared" si="10"/>
        <v>23.075262500000001</v>
      </c>
      <c r="H92" s="64">
        <f>VLOOKUP(A92,'Annexe 1'!$A$7:$C$108,2,FALSE)</f>
        <v>1207.9007499999998</v>
      </c>
      <c r="I92" s="59">
        <f>VLOOKUP(A92,'Annexe 1'!$A$7:$C$108,3,FALSE)</f>
        <v>1190.05</v>
      </c>
    </row>
    <row r="93" spans="1:9" x14ac:dyDescent="0.2">
      <c r="A93" s="9" t="s">
        <v>90</v>
      </c>
      <c r="B93" s="28">
        <f t="shared" si="8"/>
        <v>834.95929999999998</v>
      </c>
      <c r="C93" s="28">
        <f t="shared" si="11"/>
        <v>822.62</v>
      </c>
      <c r="D93" s="28">
        <f t="shared" si="13"/>
        <v>163.61799999999994</v>
      </c>
      <c r="E93" s="28">
        <f t="shared" si="9"/>
        <v>161.20000000000005</v>
      </c>
      <c r="F93" s="28">
        <f t="shared" si="12"/>
        <v>20.8739825</v>
      </c>
      <c r="G93" s="28">
        <f t="shared" si="10"/>
        <v>20.5655</v>
      </c>
      <c r="H93" s="28">
        <f>VLOOKUP(A93,'Annexe 1'!$A$7:$C$108,2,FALSE)</f>
        <v>916.76829999999995</v>
      </c>
      <c r="I93" s="29">
        <f>VLOOKUP(A93,'Annexe 1'!$A$7:$C$108,3,FALSE)</f>
        <v>903.22</v>
      </c>
    </row>
    <row r="94" spans="1:9" x14ac:dyDescent="0.2">
      <c r="A94" s="7" t="s">
        <v>91</v>
      </c>
      <c r="B94" s="64">
        <f t="shared" si="8"/>
        <v>899.9522874999999</v>
      </c>
      <c r="C94" s="64">
        <f t="shared" si="11"/>
        <v>886.65250000000003</v>
      </c>
      <c r="D94" s="64">
        <f t="shared" si="13"/>
        <v>405.02052500000013</v>
      </c>
      <c r="E94" s="64">
        <f t="shared" si="9"/>
        <v>399.03500000000008</v>
      </c>
      <c r="F94" s="64">
        <f t="shared" si="12"/>
        <v>22.498807187499999</v>
      </c>
      <c r="G94" s="64">
        <f t="shared" si="10"/>
        <v>22.1663125</v>
      </c>
      <c r="H94" s="64">
        <f>VLOOKUP(A94,'Annexe 1'!$A$7:$C$108,2,FALSE)</f>
        <v>1102.46255</v>
      </c>
      <c r="I94" s="59">
        <f>VLOOKUP(A94,'Annexe 1'!$A$7:$C$108,3,FALSE)</f>
        <v>1086.17</v>
      </c>
    </row>
    <row r="95" spans="1:9" x14ac:dyDescent="0.2">
      <c r="A95" s="9" t="s">
        <v>92</v>
      </c>
      <c r="B95" s="28">
        <f t="shared" si="8"/>
        <v>924.88017999999988</v>
      </c>
      <c r="C95" s="28">
        <f t="shared" si="11"/>
        <v>911.21199999999999</v>
      </c>
      <c r="D95" s="28">
        <f t="shared" si="13"/>
        <v>497.60983999999962</v>
      </c>
      <c r="E95" s="28">
        <f t="shared" si="9"/>
        <v>490.25599999999986</v>
      </c>
      <c r="F95" s="28">
        <f t="shared" si="12"/>
        <v>23.122004499999996</v>
      </c>
      <c r="G95" s="28">
        <f t="shared" si="10"/>
        <v>22.7803</v>
      </c>
      <c r="H95" s="28">
        <f>VLOOKUP(A95,'Annexe 1'!$A$7:$C$108,2,FALSE)</f>
        <v>1173.6850999999997</v>
      </c>
      <c r="I95" s="29">
        <f>VLOOKUP(A95,'Annexe 1'!$A$7:$C$108,3,FALSE)</f>
        <v>1156.3399999999999</v>
      </c>
    </row>
    <row r="96" spans="1:9" x14ac:dyDescent="0.2">
      <c r="A96" s="7" t="s">
        <v>93</v>
      </c>
      <c r="B96" s="64">
        <f t="shared" si="8"/>
        <v>894.975235</v>
      </c>
      <c r="C96" s="64">
        <f t="shared" si="11"/>
        <v>881.74900000000002</v>
      </c>
      <c r="D96" s="64">
        <f t="shared" si="13"/>
        <v>386.53433000000018</v>
      </c>
      <c r="E96" s="64">
        <f t="shared" si="9"/>
        <v>380.82200000000012</v>
      </c>
      <c r="F96" s="64">
        <f t="shared" si="12"/>
        <v>22.374380875</v>
      </c>
      <c r="G96" s="64">
        <f t="shared" si="10"/>
        <v>22.043725000000002</v>
      </c>
      <c r="H96" s="64">
        <f>VLOOKUP(A96,'Annexe 1'!$A$7:$C$108,2,FALSE)</f>
        <v>1088.2424000000001</v>
      </c>
      <c r="I96" s="59">
        <f>VLOOKUP(A96,'Annexe 1'!$A$7:$C$108,3,FALSE)</f>
        <v>1072.1600000000001</v>
      </c>
    </row>
    <row r="97" spans="1:9" x14ac:dyDescent="0.2">
      <c r="A97" s="9" t="s">
        <v>94</v>
      </c>
      <c r="B97" s="28">
        <f t="shared" si="8"/>
        <v>924.88017999999988</v>
      </c>
      <c r="C97" s="28">
        <f t="shared" si="11"/>
        <v>911.21199999999999</v>
      </c>
      <c r="D97" s="28">
        <f t="shared" si="13"/>
        <v>497.60983999999962</v>
      </c>
      <c r="E97" s="28">
        <f t="shared" si="9"/>
        <v>490.25599999999986</v>
      </c>
      <c r="F97" s="28">
        <f t="shared" si="12"/>
        <v>23.122004499999996</v>
      </c>
      <c r="G97" s="28">
        <f t="shared" si="10"/>
        <v>22.7803</v>
      </c>
      <c r="H97" s="28">
        <f>VLOOKUP(A97,'Annexe 1'!$A$7:$C$108,2,FALSE)</f>
        <v>1173.6850999999997</v>
      </c>
      <c r="I97" s="29">
        <f>VLOOKUP(A97,'Annexe 1'!$A$7:$C$108,3,FALSE)</f>
        <v>1156.3399999999999</v>
      </c>
    </row>
    <row r="98" spans="1:9" x14ac:dyDescent="0.2">
      <c r="A98" s="7" t="s">
        <v>95</v>
      </c>
      <c r="B98" s="64">
        <f t="shared" ref="B98:B106" si="14">$M$6+($L$7*(H98-$M$6))</f>
        <v>891.2948449999999</v>
      </c>
      <c r="C98" s="64">
        <f t="shared" si="11"/>
        <v>878.12300000000005</v>
      </c>
      <c r="D98" s="64">
        <f t="shared" si="13"/>
        <v>372.86430999999993</v>
      </c>
      <c r="E98" s="64">
        <f t="shared" ref="E98:E106" si="15">2*(I98-C98)</f>
        <v>367.35399999999981</v>
      </c>
      <c r="F98" s="64">
        <f t="shared" si="12"/>
        <v>22.282371124999997</v>
      </c>
      <c r="G98" s="64">
        <f t="shared" si="10"/>
        <v>21.953075000000002</v>
      </c>
      <c r="H98" s="64">
        <f>VLOOKUP(A98,'Annexe 1'!$A$7:$C$108,2,FALSE)</f>
        <v>1077.7269999999999</v>
      </c>
      <c r="I98" s="59">
        <f>VLOOKUP(A98,'Annexe 1'!$A$7:$C$108,3,FALSE)</f>
        <v>1061.8</v>
      </c>
    </row>
    <row r="99" spans="1:9" x14ac:dyDescent="0.2">
      <c r="A99" s="9" t="s">
        <v>96</v>
      </c>
      <c r="B99" s="28">
        <f t="shared" si="14"/>
        <v>873.42576999999994</v>
      </c>
      <c r="C99" s="28">
        <f t="shared" si="11"/>
        <v>860.51800000000003</v>
      </c>
      <c r="D99" s="28">
        <f t="shared" si="13"/>
        <v>306.49345999999991</v>
      </c>
      <c r="E99" s="28">
        <f t="shared" si="15"/>
        <v>301.96399999999994</v>
      </c>
      <c r="F99" s="28">
        <f t="shared" si="12"/>
        <v>21.835644249999998</v>
      </c>
      <c r="G99" s="28">
        <f t="shared" si="10"/>
        <v>21.51295</v>
      </c>
      <c r="H99" s="28">
        <f>VLOOKUP(A99,'Annexe 1'!$A$7:$C$108,2,FALSE)</f>
        <v>1026.6724999999999</v>
      </c>
      <c r="I99" s="29">
        <f>VLOOKUP(A99,'Annexe 1'!$A$7:$C$108,3,FALSE)</f>
        <v>1011.5</v>
      </c>
    </row>
    <row r="100" spans="1:9" x14ac:dyDescent="0.2">
      <c r="A100" s="7" t="s">
        <v>97</v>
      </c>
      <c r="B100" s="64">
        <f t="shared" si="14"/>
        <v>891.2948449999999</v>
      </c>
      <c r="C100" s="64">
        <f t="shared" si="11"/>
        <v>878.12300000000005</v>
      </c>
      <c r="D100" s="64">
        <f t="shared" si="13"/>
        <v>372.86430999999993</v>
      </c>
      <c r="E100" s="64">
        <f t="shared" si="15"/>
        <v>367.35399999999981</v>
      </c>
      <c r="F100" s="64">
        <f t="shared" si="12"/>
        <v>22.282371124999997</v>
      </c>
      <c r="G100" s="64">
        <f t="shared" si="10"/>
        <v>21.953075000000002</v>
      </c>
      <c r="H100" s="64">
        <f>VLOOKUP(A100,'Annexe 1'!$A$7:$C$108,2,FALSE)</f>
        <v>1077.7269999999999</v>
      </c>
      <c r="I100" s="59">
        <f>VLOOKUP(A100,'Annexe 1'!$A$7:$C$108,3,FALSE)</f>
        <v>1061.8</v>
      </c>
    </row>
    <row r="101" spans="1:9" x14ac:dyDescent="0.2">
      <c r="A101" s="9" t="s">
        <v>98</v>
      </c>
      <c r="B101" s="28">
        <f t="shared" si="14"/>
        <v>873.42576999999994</v>
      </c>
      <c r="C101" s="28">
        <f t="shared" si="11"/>
        <v>860.51800000000003</v>
      </c>
      <c r="D101" s="28">
        <f t="shared" si="13"/>
        <v>306.49345999999991</v>
      </c>
      <c r="E101" s="28">
        <f t="shared" si="15"/>
        <v>301.96399999999994</v>
      </c>
      <c r="F101" s="28">
        <f t="shared" si="12"/>
        <v>21.835644249999998</v>
      </c>
      <c r="G101" s="28">
        <f t="shared" si="10"/>
        <v>21.51295</v>
      </c>
      <c r="H101" s="28">
        <f>VLOOKUP(A101,'Annexe 1'!$A$7:$C$108,2,FALSE)</f>
        <v>1026.6724999999999</v>
      </c>
      <c r="I101" s="29">
        <f>VLOOKUP(A101,'Annexe 1'!$A$7:$C$108,3,FALSE)</f>
        <v>1011.5</v>
      </c>
    </row>
    <row r="102" spans="1:9" x14ac:dyDescent="0.2">
      <c r="A102" s="7" t="s">
        <v>99</v>
      </c>
      <c r="B102" s="64">
        <f t="shared" si="14"/>
        <v>899.9522874999999</v>
      </c>
      <c r="C102" s="64">
        <f t="shared" si="11"/>
        <v>886.65250000000003</v>
      </c>
      <c r="D102" s="64">
        <f t="shared" si="13"/>
        <v>405.02052500000013</v>
      </c>
      <c r="E102" s="64">
        <f t="shared" si="15"/>
        <v>399.03500000000008</v>
      </c>
      <c r="F102" s="64">
        <f t="shared" si="12"/>
        <v>22.498807187499999</v>
      </c>
      <c r="G102" s="64">
        <f t="shared" si="10"/>
        <v>22.1663125</v>
      </c>
      <c r="H102" s="64">
        <f>VLOOKUP(A102,'Annexe 1'!$A$7:$C$108,2,FALSE)</f>
        <v>1102.46255</v>
      </c>
      <c r="I102" s="59">
        <f>VLOOKUP(A102,'Annexe 1'!$A$7:$C$108,3,FALSE)</f>
        <v>1086.17</v>
      </c>
    </row>
    <row r="103" spans="1:9" x14ac:dyDescent="0.2">
      <c r="A103" s="9" t="s">
        <v>100</v>
      </c>
      <c r="B103" s="28">
        <f t="shared" si="14"/>
        <v>1174.5605375</v>
      </c>
      <c r="C103" s="28">
        <f t="shared" si="11"/>
        <v>1157.2025000000001</v>
      </c>
      <c r="D103" s="28">
        <f t="shared" si="13"/>
        <v>1424.994025</v>
      </c>
      <c r="E103" s="28">
        <f t="shared" si="15"/>
        <v>1403.9349999999999</v>
      </c>
      <c r="F103" s="28">
        <f t="shared" si="12"/>
        <v>29.364013437499999</v>
      </c>
      <c r="G103" s="28">
        <f t="shared" si="10"/>
        <v>28.930062500000002</v>
      </c>
      <c r="H103" s="28">
        <f>VLOOKUP(A103,'Annexe 1'!$A$7:$C$108,2,FALSE)</f>
        <v>1887.05755</v>
      </c>
      <c r="I103" s="29">
        <f>VLOOKUP(A103,'Annexe 1'!$A$7:$C$108,3,FALSE)</f>
        <v>1859.17</v>
      </c>
    </row>
    <row r="104" spans="1:9" x14ac:dyDescent="0.2">
      <c r="A104" s="7" t="s">
        <v>101</v>
      </c>
      <c r="B104" s="64">
        <f t="shared" si="14"/>
        <v>818.53964499999995</v>
      </c>
      <c r="C104" s="64">
        <f t="shared" si="11"/>
        <v>806.44299999999998</v>
      </c>
      <c r="D104" s="64">
        <f t="shared" si="13"/>
        <v>102.63070999999991</v>
      </c>
      <c r="E104" s="64">
        <f t="shared" si="15"/>
        <v>101.11400000000003</v>
      </c>
      <c r="F104" s="64">
        <f t="shared" si="12"/>
        <v>20.463491124999997</v>
      </c>
      <c r="G104" s="64">
        <f t="shared" si="10"/>
        <v>20.161075</v>
      </c>
      <c r="H104" s="64">
        <f>VLOOKUP(A104,'Annexe 1'!$A$7:$C$108,2,FALSE)</f>
        <v>869.8549999999999</v>
      </c>
      <c r="I104" s="59">
        <f>VLOOKUP(A104,'Annexe 1'!$A$7:$C$108,3,FALSE)</f>
        <v>857</v>
      </c>
    </row>
    <row r="105" spans="1:9" x14ac:dyDescent="0.2">
      <c r="A105" s="9" t="s">
        <v>102</v>
      </c>
      <c r="B105" s="28">
        <f t="shared" si="14"/>
        <v>976.63655249999988</v>
      </c>
      <c r="C105" s="28">
        <f t="shared" si="11"/>
        <v>962.20349999999996</v>
      </c>
      <c r="D105" s="28">
        <f t="shared" si="13"/>
        <v>689.84779500000013</v>
      </c>
      <c r="E105" s="28">
        <f t="shared" si="15"/>
        <v>679.65300000000002</v>
      </c>
      <c r="F105" s="28">
        <f t="shared" si="12"/>
        <v>24.415913812499998</v>
      </c>
      <c r="G105" s="28">
        <f t="shared" si="10"/>
        <v>24.055087499999999</v>
      </c>
      <c r="H105" s="28">
        <f>VLOOKUP(A105,'Annexe 1'!$A$7:$C$108,2,FALSE)</f>
        <v>1321.5604499999999</v>
      </c>
      <c r="I105" s="29">
        <f>VLOOKUP(A105,'Annexe 1'!$A$7:$C$108,3,FALSE)</f>
        <v>1302.03</v>
      </c>
    </row>
    <row r="106" spans="1:9" x14ac:dyDescent="0.2">
      <c r="A106" s="7" t="s">
        <v>103</v>
      </c>
      <c r="B106" s="64">
        <f t="shared" si="14"/>
        <v>1464.3805924999997</v>
      </c>
      <c r="C106" s="64">
        <f t="shared" si="11"/>
        <v>1442.7394999999999</v>
      </c>
      <c r="D106" s="64">
        <f t="shared" si="13"/>
        <v>2501.4685149999996</v>
      </c>
      <c r="E106" s="64">
        <f t="shared" si="15"/>
        <v>2464.5009999999997</v>
      </c>
      <c r="F106" s="64">
        <f t="shared" si="12"/>
        <v>36.609514812499995</v>
      </c>
      <c r="G106" s="64">
        <f t="shared" si="10"/>
        <v>36.068487499999996</v>
      </c>
      <c r="H106" s="64">
        <f>VLOOKUP(A106,'Annexe 1'!$A$7:$C$108,2,FALSE)</f>
        <v>2715.1148499999995</v>
      </c>
      <c r="I106" s="59">
        <f>VLOOKUP(A106,'Annexe 1'!$A$7:$C$108,3,FALSE)</f>
        <v>2674.99</v>
      </c>
    </row>
    <row r="107" spans="1:9" x14ac:dyDescent="0.2">
      <c r="A107" s="9" t="s">
        <v>104</v>
      </c>
      <c r="B107" s="28">
        <f>H107</f>
        <v>491.73704999999995</v>
      </c>
      <c r="C107" s="28">
        <f t="shared" si="11"/>
        <v>676.0575</v>
      </c>
      <c r="D107" s="28" t="s">
        <v>117</v>
      </c>
      <c r="E107" s="28" t="s">
        <v>117</v>
      </c>
      <c r="F107" s="28">
        <f t="shared" si="12"/>
        <v>12.29342625</v>
      </c>
      <c r="G107" s="28">
        <f t="shared" si="10"/>
        <v>16.9014375</v>
      </c>
      <c r="H107" s="28">
        <f>VLOOKUP(A107,'Annexe 1'!$A$7:$C$108,2,FALSE)</f>
        <v>491.73704999999995</v>
      </c>
      <c r="I107" s="29">
        <f>VLOOKUP(A107,'Annexe 1'!$A$7:$C$108,3,FALSE)</f>
        <v>484.47</v>
      </c>
    </row>
    <row r="108" spans="1:9" ht="15.75" thickBot="1" x14ac:dyDescent="0.25">
      <c r="A108" s="11" t="s">
        <v>105</v>
      </c>
      <c r="B108" s="65">
        <f>$M$6+($L$7*(H108-$M$6))</f>
        <v>871.34045249999997</v>
      </c>
      <c r="C108" s="65">
        <f t="shared" si="11"/>
        <v>858.46350000000007</v>
      </c>
      <c r="D108" s="65">
        <f t="shared" si="13"/>
        <v>298.74799499999995</v>
      </c>
      <c r="E108" s="65">
        <f>2*(I108-C108)</f>
        <v>294.33299999999986</v>
      </c>
      <c r="F108" s="65">
        <f t="shared" si="12"/>
        <v>21.7835113125</v>
      </c>
      <c r="G108" s="65">
        <f t="shared" si="10"/>
        <v>21.4615875</v>
      </c>
      <c r="H108" s="65">
        <f>VLOOKUP(A108,'Annexe 1'!$A$7:$C$108,2,FALSE)</f>
        <v>1020.7144499999999</v>
      </c>
      <c r="I108" s="60">
        <f>VLOOKUP(A108,'Annexe 1'!$A$7:$C$108,3,FALSE)</f>
        <v>1005.63</v>
      </c>
    </row>
    <row r="109" spans="1:9" x14ac:dyDescent="0.2">
      <c r="A109" s="1"/>
      <c r="B109" s="1"/>
      <c r="C109" s="1"/>
      <c r="D109" s="1"/>
      <c r="E109" s="1"/>
      <c r="F109" s="1"/>
      <c r="G109" s="1"/>
      <c r="H109" s="1"/>
      <c r="I109" s="1"/>
    </row>
    <row r="110" spans="1:9" ht="27.75" x14ac:dyDescent="0.2">
      <c r="A110" s="16"/>
      <c r="B110" s="166" t="s">
        <v>225</v>
      </c>
      <c r="C110" s="167" t="s">
        <v>224</v>
      </c>
      <c r="D110" s="13"/>
      <c r="E110" s="1"/>
      <c r="F110" s="1"/>
      <c r="G110" s="1"/>
      <c r="H110" s="1"/>
      <c r="I110" s="1"/>
    </row>
    <row r="111" spans="1:9" x14ac:dyDescent="0.2">
      <c r="A111" s="165" t="s">
        <v>106</v>
      </c>
      <c r="B111" s="10">
        <f>17.61</f>
        <v>17.61</v>
      </c>
      <c r="C111" s="10">
        <f>17.61*1.015</f>
        <v>17.874149999999997</v>
      </c>
      <c r="D111" s="13"/>
      <c r="E111" s="1"/>
      <c r="F111" s="1"/>
      <c r="G111" s="1"/>
      <c r="H111" s="1"/>
      <c r="I111" s="1"/>
    </row>
    <row r="112" spans="1:9" x14ac:dyDescent="0.2">
      <c r="A112" s="165" t="s">
        <v>107</v>
      </c>
      <c r="B112" s="10">
        <f>7.15</f>
        <v>7.15</v>
      </c>
      <c r="C112" s="10">
        <f>7.15*1.015</f>
        <v>7.25725</v>
      </c>
      <c r="D112" s="13"/>
      <c r="E112" s="1"/>
      <c r="F112" s="1"/>
      <c r="G112" s="1"/>
      <c r="H112" s="1"/>
      <c r="I112" s="1"/>
    </row>
    <row r="113" spans="1:9" x14ac:dyDescent="0.2">
      <c r="A113" s="208"/>
      <c r="B113" s="208"/>
      <c r="C113" s="208"/>
      <c r="D113" s="208"/>
      <c r="E113" s="208"/>
      <c r="F113" s="208"/>
      <c r="G113" s="208"/>
      <c r="H113" s="208"/>
      <c r="I113" s="208"/>
    </row>
    <row r="114" spans="1:9" x14ac:dyDescent="0.2">
      <c r="A114" s="1"/>
      <c r="B114" s="1"/>
      <c r="C114" s="1"/>
      <c r="D114" s="1"/>
      <c r="E114" s="1"/>
      <c r="F114" s="1"/>
      <c r="G114" s="1"/>
      <c r="H114" s="1"/>
      <c r="I114" s="1"/>
    </row>
    <row r="115" spans="1:9" ht="66.95" customHeight="1" x14ac:dyDescent="0.2">
      <c r="A115" s="191" t="s">
        <v>118</v>
      </c>
      <c r="B115" s="191"/>
      <c r="C115" s="191"/>
      <c r="D115" s="191"/>
      <c r="E115" s="191"/>
      <c r="F115" s="191"/>
      <c r="G115" s="191"/>
      <c r="H115" s="191"/>
      <c r="I115" s="191"/>
    </row>
  </sheetData>
  <mergeCells count="3">
    <mergeCell ref="A1:I1"/>
    <mergeCell ref="A113:I113"/>
    <mergeCell ref="A115:I115"/>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96206-446F-C44E-845F-F5C88D43523A}">
  <sheetPr>
    <tabColor theme="7"/>
  </sheetPr>
  <dimension ref="A1:N94"/>
  <sheetViews>
    <sheetView zoomScale="80" zoomScaleNormal="80" workbookViewId="0">
      <selection activeCell="A4" sqref="A4:K4"/>
    </sheetView>
  </sheetViews>
  <sheetFormatPr defaultColWidth="10.8515625" defaultRowHeight="15" x14ac:dyDescent="0.2"/>
  <cols>
    <col min="1" max="1" width="42.7890625" style="49" customWidth="1"/>
    <col min="2" max="5" width="14.796875" style="49" customWidth="1"/>
    <col min="6" max="6" width="15.53515625" style="49" customWidth="1"/>
    <col min="7" max="7" width="15.66015625" style="49" customWidth="1"/>
    <col min="8" max="11" width="14.796875" style="49" customWidth="1"/>
    <col min="12" max="16384" width="10.8515625" style="49"/>
  </cols>
  <sheetData>
    <row r="1" spans="1:14" ht="50.1" customHeight="1" x14ac:dyDescent="0.2">
      <c r="A1" s="207" t="s">
        <v>129</v>
      </c>
      <c r="B1" s="207"/>
      <c r="C1" s="207"/>
      <c r="D1" s="207"/>
      <c r="E1" s="207"/>
      <c r="F1" s="207"/>
      <c r="G1" s="207"/>
      <c r="H1" s="207"/>
      <c r="I1" s="207"/>
      <c r="J1" s="207"/>
      <c r="K1" s="207"/>
    </row>
    <row r="2" spans="1:14" ht="15.95" customHeight="1" x14ac:dyDescent="0.2">
      <c r="A2" s="2"/>
      <c r="B2" s="51"/>
      <c r="C2" s="51"/>
      <c r="D2" s="51"/>
      <c r="E2" s="51"/>
      <c r="F2" s="51"/>
      <c r="G2" s="51"/>
      <c r="H2" s="51"/>
      <c r="I2" s="51"/>
      <c r="J2" s="51"/>
      <c r="K2" s="51"/>
    </row>
    <row r="3" spans="1:14" x14ac:dyDescent="0.15">
      <c r="A3" s="178" t="s">
        <v>247</v>
      </c>
      <c r="B3" s="1"/>
      <c r="C3" s="1"/>
      <c r="D3" s="1"/>
      <c r="E3" s="1"/>
      <c r="F3" s="16"/>
      <c r="G3" s="16"/>
      <c r="H3" s="78"/>
      <c r="I3" s="78"/>
      <c r="J3" s="78"/>
      <c r="K3" s="78"/>
    </row>
    <row r="4" spans="1:14" ht="42" customHeight="1" x14ac:dyDescent="0.2">
      <c r="A4" s="206" t="s">
        <v>116</v>
      </c>
      <c r="B4" s="206"/>
      <c r="C4" s="206"/>
      <c r="D4" s="206"/>
      <c r="E4" s="206"/>
      <c r="F4" s="206"/>
      <c r="G4" s="206"/>
      <c r="H4" s="206"/>
      <c r="I4" s="206"/>
      <c r="J4" s="206"/>
      <c r="K4" s="206"/>
    </row>
    <row r="5" spans="1:14" ht="17.100000000000001" customHeight="1" thickBot="1" x14ac:dyDescent="0.25">
      <c r="A5" s="79"/>
      <c r="B5" s="16"/>
      <c r="C5" s="16"/>
      <c r="D5" s="16"/>
      <c r="E5" s="78"/>
      <c r="F5" s="78"/>
      <c r="G5" s="78"/>
      <c r="H5" s="78"/>
      <c r="I5" s="78"/>
      <c r="J5" s="78"/>
      <c r="K5" s="78"/>
    </row>
    <row r="6" spans="1:14" ht="30" customHeight="1" x14ac:dyDescent="0.2">
      <c r="A6" s="202" t="s">
        <v>112</v>
      </c>
      <c r="B6" s="203"/>
      <c r="C6" s="203"/>
      <c r="D6" s="203"/>
      <c r="E6" s="203"/>
      <c r="F6" s="203"/>
      <c r="G6" s="203"/>
      <c r="H6" s="203"/>
      <c r="I6" s="203"/>
      <c r="J6" s="203"/>
      <c r="K6" s="205"/>
    </row>
    <row r="7" spans="1:14" ht="54" x14ac:dyDescent="0.15">
      <c r="A7" s="22" t="s">
        <v>2</v>
      </c>
      <c r="B7" s="23" t="s">
        <v>114</v>
      </c>
      <c r="C7" s="23" t="s">
        <v>115</v>
      </c>
      <c r="D7" s="24" t="s">
        <v>223</v>
      </c>
      <c r="E7" s="24" t="s">
        <v>222</v>
      </c>
      <c r="F7" s="76" t="s">
        <v>230</v>
      </c>
      <c r="G7" s="76" t="s">
        <v>229</v>
      </c>
      <c r="H7" s="76" t="s">
        <v>221</v>
      </c>
      <c r="I7" s="76" t="s">
        <v>220</v>
      </c>
      <c r="J7" s="62" t="s">
        <v>228</v>
      </c>
      <c r="K7" s="159" t="s">
        <v>227</v>
      </c>
    </row>
    <row r="8" spans="1:14" x14ac:dyDescent="0.2">
      <c r="A8" s="77" t="s">
        <v>4</v>
      </c>
      <c r="B8" s="80">
        <v>43</v>
      </c>
      <c r="C8" s="80">
        <v>46</v>
      </c>
      <c r="D8" s="10">
        <f t="shared" ref="D8:E12" si="0">H8*35+H8*1.25*8</f>
        <v>1111.748911875</v>
      </c>
      <c r="E8" s="10">
        <f t="shared" si="0"/>
        <v>1095.3191250000002</v>
      </c>
      <c r="F8" s="10">
        <f>2*(J8-D8)</f>
        <v>824.48627625000017</v>
      </c>
      <c r="G8" s="10">
        <f>2*(K8-E8)</f>
        <v>812.30174999999917</v>
      </c>
      <c r="H8" s="10">
        <f>VLOOKUP(A8,'Annexe 3 (2)'!$A$7:$G$108,6,FALSE)</f>
        <v>24.705531375</v>
      </c>
      <c r="I8" s="10">
        <f>VLOOKUP(A8,'Annexe 3 (2)'!$A$7:$G$108,7,FALSE)</f>
        <v>24.340425000000003</v>
      </c>
      <c r="J8" s="10">
        <f>VLOOKUP(A8,'Annexe 2'!A8:G49,4,FALSE)</f>
        <v>1523.9920500000001</v>
      </c>
      <c r="K8" s="10">
        <f>VLOOKUP(A8,'Annexe 2'!A8:G49,5,FALSE)</f>
        <v>1501.4699999999998</v>
      </c>
      <c r="N8" s="81"/>
    </row>
    <row r="9" spans="1:14" x14ac:dyDescent="0.2">
      <c r="A9" s="82" t="s">
        <v>7</v>
      </c>
      <c r="B9" s="83">
        <v>43</v>
      </c>
      <c r="C9" s="83">
        <v>46</v>
      </c>
      <c r="D9" s="84">
        <f t="shared" si="0"/>
        <v>1098.7161215624999</v>
      </c>
      <c r="E9" s="84">
        <f t="shared" si="0"/>
        <v>1082.4789375</v>
      </c>
      <c r="F9" s="84">
        <f t="shared" ref="F9:F48" si="1">2*(J9-D9)</f>
        <v>776.07876937500032</v>
      </c>
      <c r="G9" s="84">
        <f>2*(K9-E9)</f>
        <v>764.60962500000005</v>
      </c>
      <c r="H9" s="84">
        <f>VLOOKUP(A9,'Annexe 3 (2)'!$A$7:$G$108,6,FALSE)</f>
        <v>24.415913812499998</v>
      </c>
      <c r="I9" s="84">
        <f>VLOOKUP(A9,'Annexe 3 (2)'!$A$7:$G$108,7,FALSE)</f>
        <v>24.055087499999999</v>
      </c>
      <c r="J9" s="84">
        <f>VLOOKUP(A9,'Annexe 2'!A9:G50,4,FALSE)</f>
        <v>1486.7555062500001</v>
      </c>
      <c r="K9" s="84">
        <f>VLOOKUP(A9,'Annexe 2'!A9:G50,5,FALSE)</f>
        <v>1464.7837500000001</v>
      </c>
    </row>
    <row r="10" spans="1:14" x14ac:dyDescent="0.2">
      <c r="A10" s="85" t="s">
        <v>8</v>
      </c>
      <c r="B10" s="86">
        <v>43</v>
      </c>
      <c r="C10" s="86">
        <v>46</v>
      </c>
      <c r="D10" s="10">
        <f t="shared" si="0"/>
        <v>1143.96919875</v>
      </c>
      <c r="E10" s="10">
        <f t="shared" si="0"/>
        <v>1127.0632500000002</v>
      </c>
      <c r="F10" s="10">
        <f t="shared" si="1"/>
        <v>944.16162749999967</v>
      </c>
      <c r="G10" s="10">
        <f>2*(K10-E10)</f>
        <v>930.20850000000019</v>
      </c>
      <c r="H10" s="10">
        <f>VLOOKUP(A10,'Annexe 3 (2)'!$A$7:$G$108,6,FALSE)</f>
        <v>25.421537749999999</v>
      </c>
      <c r="I10" s="10">
        <f>VLOOKUP(A10,'Annexe 3 (2)'!$A$7:$G$108,7,FALSE)</f>
        <v>25.045850000000002</v>
      </c>
      <c r="J10" s="10">
        <f>VLOOKUP(A10,'Annexe 2'!A10:G51,4,FALSE)</f>
        <v>1616.0500124999999</v>
      </c>
      <c r="K10" s="10">
        <f>VLOOKUP(A10,'Annexe 2'!A10:G51,5,FALSE)</f>
        <v>1592.1675000000002</v>
      </c>
    </row>
    <row r="11" spans="1:14" x14ac:dyDescent="0.2">
      <c r="A11" s="87" t="s">
        <v>11</v>
      </c>
      <c r="B11" s="88">
        <v>43</v>
      </c>
      <c r="C11" s="88">
        <v>46</v>
      </c>
      <c r="D11" s="84">
        <f t="shared" si="0"/>
        <v>982.87975406249984</v>
      </c>
      <c r="E11" s="84">
        <f t="shared" si="0"/>
        <v>968.35443750000013</v>
      </c>
      <c r="F11" s="84">
        <f t="shared" si="1"/>
        <v>345.82940437500019</v>
      </c>
      <c r="G11" s="84">
        <f>2*(K11-E11)</f>
        <v>340.71862499999997</v>
      </c>
      <c r="H11" s="84">
        <f>VLOOKUP(A11,'Annexe 3 (2)'!$A$7:$G$108,6,FALSE)</f>
        <v>21.841772312499998</v>
      </c>
      <c r="I11" s="84">
        <f>VLOOKUP(A11,'Annexe 3 (2)'!$A$7:$G$108,7,FALSE)</f>
        <v>21.518987500000001</v>
      </c>
      <c r="J11" s="84">
        <f>VLOOKUP(A11,'Annexe 2'!A11:G52,4,FALSE)</f>
        <v>1155.7944562499999</v>
      </c>
      <c r="K11" s="84">
        <f>VLOOKUP(A11,'Annexe 2'!A11:G52,5,FALSE)</f>
        <v>1138.7137500000001</v>
      </c>
    </row>
    <row r="12" spans="1:14" x14ac:dyDescent="0.2">
      <c r="A12" s="85" t="s">
        <v>12</v>
      </c>
      <c r="B12" s="86">
        <v>43</v>
      </c>
      <c r="C12" s="86">
        <v>46</v>
      </c>
      <c r="D12" s="10">
        <f t="shared" si="0"/>
        <v>982.87975406249984</v>
      </c>
      <c r="E12" s="10">
        <f t="shared" si="0"/>
        <v>968.35443750000013</v>
      </c>
      <c r="F12" s="10">
        <f t="shared" si="1"/>
        <v>345.82940437500019</v>
      </c>
      <c r="G12" s="10">
        <f>2*(K12-E12)</f>
        <v>340.71862499999997</v>
      </c>
      <c r="H12" s="10">
        <f>VLOOKUP(A12,'Annexe 3 (2)'!$A$7:$G$108,6,FALSE)</f>
        <v>21.841772312499998</v>
      </c>
      <c r="I12" s="10">
        <f>VLOOKUP(A12,'Annexe 3 (2)'!$A$7:$G$108,7,FALSE)</f>
        <v>21.518987500000001</v>
      </c>
      <c r="J12" s="10">
        <f>VLOOKUP(A12,'Annexe 2'!A12:G53,4,FALSE)</f>
        <v>1155.7944562499999</v>
      </c>
      <c r="K12" s="10">
        <f>VLOOKUP(A12,'Annexe 2'!A12:G53,5,FALSE)</f>
        <v>1138.7137500000001</v>
      </c>
    </row>
    <row r="13" spans="1:14" x14ac:dyDescent="0.2">
      <c r="A13" s="87" t="s">
        <v>13</v>
      </c>
      <c r="B13" s="88">
        <v>42</v>
      </c>
      <c r="C13" s="88">
        <v>45</v>
      </c>
      <c r="D13" s="84">
        <f>J13</f>
        <v>537.83739843750004</v>
      </c>
      <c r="E13" s="84">
        <f>K13</f>
        <v>529.88906250000002</v>
      </c>
      <c r="F13" s="84" t="s">
        <v>117</v>
      </c>
      <c r="G13" s="84" t="s">
        <v>117</v>
      </c>
      <c r="H13" s="84">
        <f>VLOOKUP(A13,'Annexe 3 (2)'!$A$7:$G$108,6,FALSE)</f>
        <v>12.29342625</v>
      </c>
      <c r="I13" s="84">
        <f>VLOOKUP(A13,'Annexe 3 (2)'!$A$7:$G$108,7,FALSE)</f>
        <v>16.9014375</v>
      </c>
      <c r="J13" s="84">
        <f>VLOOKUP(A13,'Annexe 2'!A13:G54,4,FALSE)</f>
        <v>537.83739843750004</v>
      </c>
      <c r="K13" s="84">
        <f>VLOOKUP(A13,'Annexe 2'!A13:G54,5,FALSE)</f>
        <v>529.88906250000002</v>
      </c>
    </row>
    <row r="14" spans="1:14" x14ac:dyDescent="0.2">
      <c r="A14" s="85" t="s">
        <v>14</v>
      </c>
      <c r="B14" s="86">
        <v>42</v>
      </c>
      <c r="C14" s="86">
        <v>45</v>
      </c>
      <c r="D14" s="10">
        <f>H14*35+H14*1.25*7</f>
        <v>1033.055343359375</v>
      </c>
      <c r="E14" s="10">
        <f>I14*35+I14*1.25*7</f>
        <v>1017.7885156249999</v>
      </c>
      <c r="F14" s="10">
        <f t="shared" si="1"/>
        <v>623.99773515624975</v>
      </c>
      <c r="G14" s="10">
        <f>2*(K14-E14)</f>
        <v>614.77609374999975</v>
      </c>
      <c r="H14" s="10">
        <f>VLOOKUP(A14,'Annexe 3 (2)'!$A$7:$G$108,6,FALSE)</f>
        <v>23.612693562499999</v>
      </c>
      <c r="I14" s="10">
        <f>VLOOKUP(A14,'Annexe 3 (2)'!$A$7:$G$108,7,FALSE)</f>
        <v>23.263737499999998</v>
      </c>
      <c r="J14" s="10">
        <f>VLOOKUP(A14,'Annexe 2'!A14:G55,4,FALSE)</f>
        <v>1345.0542109374999</v>
      </c>
      <c r="K14" s="10">
        <f>VLOOKUP(A14,'Annexe 2'!A14:G55,5,FALSE)</f>
        <v>1325.1765624999998</v>
      </c>
    </row>
    <row r="15" spans="1:14" x14ac:dyDescent="0.2">
      <c r="A15" s="87" t="s">
        <v>15</v>
      </c>
      <c r="B15" s="88">
        <v>43</v>
      </c>
      <c r="C15" s="88">
        <v>46</v>
      </c>
      <c r="D15" s="84">
        <f>H15*35+H15*1.25*8</f>
        <v>1062.5712103124999</v>
      </c>
      <c r="E15" s="84">
        <f>I15*35+I15*1.25*8</f>
        <v>1046.8681875</v>
      </c>
      <c r="F15" s="84">
        <f t="shared" si="1"/>
        <v>641.8262418749996</v>
      </c>
      <c r="G15" s="84">
        <f>2*(K15-E15)</f>
        <v>632.34112499999992</v>
      </c>
      <c r="H15" s="84">
        <f>VLOOKUP(A15,'Annexe 3 (2)'!$A$7:$G$108,6,FALSE)</f>
        <v>23.612693562499999</v>
      </c>
      <c r="I15" s="84">
        <f>VLOOKUP(A15,'Annexe 3 (2)'!$A$7:$G$108,7,FALSE)</f>
        <v>23.263737499999998</v>
      </c>
      <c r="J15" s="84">
        <f>VLOOKUP(A15,'Annexe 2'!A15:G56,4,FALSE)</f>
        <v>1383.4843312499997</v>
      </c>
      <c r="K15" s="84">
        <f>VLOOKUP(A15,'Annexe 2'!A15:G56,5,FALSE)</f>
        <v>1363.0387499999999</v>
      </c>
    </row>
    <row r="16" spans="1:14" x14ac:dyDescent="0.2">
      <c r="A16" s="85" t="s">
        <v>17</v>
      </c>
      <c r="B16" s="86">
        <v>43</v>
      </c>
      <c r="C16" s="86">
        <v>46</v>
      </c>
      <c r="D16" s="10">
        <f>H16*35+H16*1.25*8</f>
        <v>1098.7161215624999</v>
      </c>
      <c r="E16" s="10">
        <f>I16*35+I16*1.25*8</f>
        <v>1082.4789375</v>
      </c>
      <c r="F16" s="10">
        <f t="shared" si="1"/>
        <v>776.07876937500032</v>
      </c>
      <c r="G16" s="10">
        <f>2*(K16-E16)</f>
        <v>764.60962500000005</v>
      </c>
      <c r="H16" s="10">
        <f>VLOOKUP(A16,'Annexe 3 (2)'!$A$7:$G$108,6,FALSE)</f>
        <v>24.415913812499998</v>
      </c>
      <c r="I16" s="10">
        <f>VLOOKUP(A16,'Annexe 3 (2)'!$A$7:$G$108,7,FALSE)</f>
        <v>24.055087499999999</v>
      </c>
      <c r="J16" s="10">
        <f>VLOOKUP(A16,'Annexe 2'!A16:G57,4,FALSE)</f>
        <v>1486.7555062500001</v>
      </c>
      <c r="K16" s="10">
        <f>VLOOKUP(A16,'Annexe 2'!A16:G57,5,FALSE)</f>
        <v>1464.7837500000001</v>
      </c>
    </row>
    <row r="17" spans="1:11" x14ac:dyDescent="0.2">
      <c r="A17" s="87" t="s">
        <v>19</v>
      </c>
      <c r="B17" s="88">
        <v>43</v>
      </c>
      <c r="C17" s="88">
        <v>46</v>
      </c>
      <c r="D17" s="84">
        <f>J17</f>
        <v>553.20418124999992</v>
      </c>
      <c r="E17" s="84">
        <f>K17</f>
        <v>545.02874999999995</v>
      </c>
      <c r="F17" s="84" t="s">
        <v>117</v>
      </c>
      <c r="G17" s="84" t="s">
        <v>117</v>
      </c>
      <c r="H17" s="84">
        <f>VLOOKUP(A17,'Annexe 3 (2)'!$A$7:$G$108,6,FALSE)</f>
        <v>12.29342625</v>
      </c>
      <c r="I17" s="84">
        <f>VLOOKUP(A17,'Annexe 3 (2)'!$A$7:$G$108,7,FALSE)</f>
        <v>16.9014375</v>
      </c>
      <c r="J17" s="84">
        <f>VLOOKUP(A17,'Annexe 2'!A17:G58,4,FALSE)</f>
        <v>553.20418124999992</v>
      </c>
      <c r="K17" s="84">
        <f>VLOOKUP(A17,'Annexe 2'!A17:G58,5,FALSE)</f>
        <v>545.02874999999995</v>
      </c>
    </row>
    <row r="18" spans="1:11" x14ac:dyDescent="0.2">
      <c r="A18" s="85" t="s">
        <v>23</v>
      </c>
      <c r="B18" s="86">
        <v>43</v>
      </c>
      <c r="C18" s="86">
        <v>46</v>
      </c>
      <c r="D18" s="10">
        <f>H18*35+H18*1.25*8</f>
        <v>980.25800906250004</v>
      </c>
      <c r="E18" s="10">
        <f>I18*35+I18*1.25*8</f>
        <v>965.77143750000005</v>
      </c>
      <c r="F18" s="10">
        <f t="shared" si="1"/>
        <v>336.09149437499968</v>
      </c>
      <c r="G18" s="10">
        <f>2*(K18-E18)</f>
        <v>331.12462499999992</v>
      </c>
      <c r="H18" s="10">
        <f>VLOOKUP(A18,'Annexe 3 (2)'!$A$7:$G$108,6,FALSE)</f>
        <v>21.7835113125</v>
      </c>
      <c r="I18" s="10">
        <f>VLOOKUP(A18,'Annexe 3 (2)'!$A$7:$G$108,7,FALSE)</f>
        <v>21.4615875</v>
      </c>
      <c r="J18" s="10">
        <f>VLOOKUP(A18,'Annexe 2'!A18:G59,4,FALSE)</f>
        <v>1148.3037562499999</v>
      </c>
      <c r="K18" s="10">
        <f>VLOOKUP(A18,'Annexe 2'!A18:G59,5,FALSE)</f>
        <v>1131.33375</v>
      </c>
    </row>
    <row r="19" spans="1:11" x14ac:dyDescent="0.2">
      <c r="A19" s="87" t="s">
        <v>26</v>
      </c>
      <c r="B19" s="88">
        <v>42</v>
      </c>
      <c r="C19" s="88">
        <v>45</v>
      </c>
      <c r="D19" s="84">
        <f>H19*35+H19*1.25*7</f>
        <v>1035.161309765625</v>
      </c>
      <c r="E19" s="84">
        <f>I19*35+I19*1.25*7</f>
        <v>1019.8633593750001</v>
      </c>
      <c r="F19" s="84">
        <f t="shared" si="1"/>
        <v>631.81989609374978</v>
      </c>
      <c r="G19" s="84">
        <f>2*(K19-E19)</f>
        <v>622.48265624999976</v>
      </c>
      <c r="H19" s="84">
        <f>VLOOKUP(A19,'Annexe 3 (2)'!$A$7:$G$108,6,FALSE)</f>
        <v>23.660829937499997</v>
      </c>
      <c r="I19" s="84">
        <f>VLOOKUP(A19,'Annexe 3 (2)'!$A$7:$G$108,7,FALSE)</f>
        <v>23.311162500000002</v>
      </c>
      <c r="J19" s="84">
        <f>VLOOKUP(A19,'Annexe 2'!A19:G60,4,FALSE)</f>
        <v>1351.0712578124999</v>
      </c>
      <c r="K19" s="84">
        <f>VLOOKUP(A19,'Annexe 2'!A19:G60,5,FALSE)</f>
        <v>1331.1046875</v>
      </c>
    </row>
    <row r="20" spans="1:11" x14ac:dyDescent="0.2">
      <c r="A20" s="85" t="s">
        <v>27</v>
      </c>
      <c r="B20" s="86">
        <v>42</v>
      </c>
      <c r="C20" s="86">
        <v>45</v>
      </c>
      <c r="D20" s="10">
        <f t="shared" ref="D20:E22" si="2">J20</f>
        <v>537.83739843750004</v>
      </c>
      <c r="E20" s="10">
        <f t="shared" si="2"/>
        <v>529.88906250000002</v>
      </c>
      <c r="F20" s="10" t="s">
        <v>117</v>
      </c>
      <c r="G20" s="10" t="s">
        <v>117</v>
      </c>
      <c r="H20" s="10">
        <f>VLOOKUP(A20,'Annexe 3 (2)'!$A$7:$G$108,6,FALSE)</f>
        <v>12.29342625</v>
      </c>
      <c r="I20" s="10">
        <f>VLOOKUP(A20,'Annexe 3 (2)'!$A$7:$G$108,7,FALSE)</f>
        <v>16.9014375</v>
      </c>
      <c r="J20" s="10">
        <f>VLOOKUP(A20,'Annexe 2'!A20:G61,4,FALSE)</f>
        <v>537.83739843750004</v>
      </c>
      <c r="K20" s="10">
        <f>VLOOKUP(A20,'Annexe 2'!A20:G61,5,FALSE)</f>
        <v>529.88906250000002</v>
      </c>
    </row>
    <row r="21" spans="1:11" x14ac:dyDescent="0.2">
      <c r="A21" s="87" t="s">
        <v>28</v>
      </c>
      <c r="B21" s="88">
        <v>43</v>
      </c>
      <c r="C21" s="88">
        <v>46</v>
      </c>
      <c r="D21" s="84">
        <f t="shared" si="2"/>
        <v>553.20418124999992</v>
      </c>
      <c r="E21" s="84">
        <f t="shared" si="2"/>
        <v>545.02874999999995</v>
      </c>
      <c r="F21" s="84" t="s">
        <v>117</v>
      </c>
      <c r="G21" s="84" t="s">
        <v>117</v>
      </c>
      <c r="H21" s="84">
        <f>VLOOKUP(A21,'Annexe 3 (2)'!$A$7:$G$108,6,FALSE)</f>
        <v>12.29342625</v>
      </c>
      <c r="I21" s="84">
        <f>VLOOKUP(A21,'Annexe 3 (2)'!$A$7:$G$108,7,FALSE)</f>
        <v>16.9014375</v>
      </c>
      <c r="J21" s="84">
        <f>VLOOKUP(A21,'Annexe 2'!A21:G62,4,FALSE)</f>
        <v>553.20418124999992</v>
      </c>
      <c r="K21" s="84">
        <f>VLOOKUP(A21,'Annexe 2'!A21:G62,5,FALSE)</f>
        <v>545.02874999999995</v>
      </c>
    </row>
    <row r="22" spans="1:11" x14ac:dyDescent="0.2">
      <c r="A22" s="85" t="s">
        <v>29</v>
      </c>
      <c r="B22" s="86">
        <v>43</v>
      </c>
      <c r="C22" s="86">
        <v>46</v>
      </c>
      <c r="D22" s="10">
        <f t="shared" si="2"/>
        <v>553.20418124999992</v>
      </c>
      <c r="E22" s="10">
        <f t="shared" si="2"/>
        <v>545.02874999999995</v>
      </c>
      <c r="F22" s="10" t="s">
        <v>117</v>
      </c>
      <c r="G22" s="10" t="s">
        <v>117</v>
      </c>
      <c r="H22" s="10">
        <f>VLOOKUP(A22,'Annexe 3 (2)'!$A$7:$G$108,6,FALSE)</f>
        <v>12.29342625</v>
      </c>
      <c r="I22" s="10">
        <f>VLOOKUP(A22,'Annexe 3 (2)'!$A$7:$G$108,7,FALSE)</f>
        <v>16.9014375</v>
      </c>
      <c r="J22" s="10">
        <f>VLOOKUP(A22,'Annexe 2'!A22:G63,4,FALSE)</f>
        <v>553.20418124999992</v>
      </c>
      <c r="K22" s="10">
        <f>VLOOKUP(A22,'Annexe 2'!A22:G63,5,FALSE)</f>
        <v>545.02874999999995</v>
      </c>
    </row>
    <row r="23" spans="1:11" x14ac:dyDescent="0.2">
      <c r="A23" s="87" t="s">
        <v>31</v>
      </c>
      <c r="B23" s="88">
        <v>42</v>
      </c>
      <c r="C23" s="88">
        <v>45</v>
      </c>
      <c r="D23" s="84">
        <f>H23*35+H23*1.25*7</f>
        <v>1214.9144792968748</v>
      </c>
      <c r="E23" s="84">
        <f>I23*35+I23*1.25*7</f>
        <v>1196.9600781249999</v>
      </c>
      <c r="F23" s="84">
        <f t="shared" si="1"/>
        <v>1299.4745257812501</v>
      </c>
      <c r="G23" s="84">
        <f t="shared" ref="G23:G48" si="3">2*(K23-E23)</f>
        <v>1280.2704687500004</v>
      </c>
      <c r="H23" s="84">
        <f>VLOOKUP(A23,'Annexe 3 (2)'!$A$7:$G$108,6,FALSE)</f>
        <v>27.769473812499996</v>
      </c>
      <c r="I23" s="84">
        <f>VLOOKUP(A23,'Annexe 3 (2)'!$A$7:$G$108,7,FALSE)</f>
        <v>27.359087499999998</v>
      </c>
      <c r="J23" s="84">
        <f>VLOOKUP(A23,'Annexe 2'!A23:G64,4,FALSE)</f>
        <v>1864.6517421874998</v>
      </c>
      <c r="K23" s="84">
        <f>VLOOKUP(A23,'Annexe 2'!A23:G64,5,FALSE)</f>
        <v>1837.0953125000001</v>
      </c>
    </row>
    <row r="24" spans="1:11" x14ac:dyDescent="0.2">
      <c r="A24" s="85" t="s">
        <v>33</v>
      </c>
      <c r="B24" s="86">
        <v>43</v>
      </c>
      <c r="C24" s="86">
        <v>46</v>
      </c>
      <c r="D24" s="10">
        <f t="shared" ref="D24:E26" si="4">H24*35+H24*1.25*8</f>
        <v>982.87975406249984</v>
      </c>
      <c r="E24" s="10">
        <f t="shared" si="4"/>
        <v>968.35443750000013</v>
      </c>
      <c r="F24" s="10">
        <f t="shared" si="1"/>
        <v>345.82940437500019</v>
      </c>
      <c r="G24" s="10">
        <f t="shared" si="3"/>
        <v>340.71862499999997</v>
      </c>
      <c r="H24" s="10">
        <f>VLOOKUP(A24,'Annexe 3 (2)'!$A$7:$G$108,6,FALSE)</f>
        <v>21.841772312499998</v>
      </c>
      <c r="I24" s="10">
        <f>VLOOKUP(A24,'Annexe 3 (2)'!$A$7:$G$108,7,FALSE)</f>
        <v>21.518987500000001</v>
      </c>
      <c r="J24" s="10">
        <f>VLOOKUP(A24,'Annexe 2'!A24:G65,4,FALSE)</f>
        <v>1155.7944562499999</v>
      </c>
      <c r="K24" s="10">
        <f>VLOOKUP(A24,'Annexe 2'!A24:G65,5,FALSE)</f>
        <v>1138.7137500000001</v>
      </c>
    </row>
    <row r="25" spans="1:11" x14ac:dyDescent="0.2">
      <c r="A25" s="87" t="s">
        <v>34</v>
      </c>
      <c r="B25" s="88">
        <v>43</v>
      </c>
      <c r="C25" s="88">
        <v>46</v>
      </c>
      <c r="D25" s="84">
        <f t="shared" si="4"/>
        <v>1077.5543231249999</v>
      </c>
      <c r="E25" s="84">
        <f t="shared" si="4"/>
        <v>1061.6298750000001</v>
      </c>
      <c r="F25" s="84">
        <f t="shared" si="1"/>
        <v>697.47780375000002</v>
      </c>
      <c r="G25" s="84">
        <f t="shared" si="3"/>
        <v>687.17024999999967</v>
      </c>
      <c r="H25" s="84">
        <f>VLOOKUP(A25,'Annexe 3 (2)'!$A$7:$G$108,6,FALSE)</f>
        <v>23.945651624999996</v>
      </c>
      <c r="I25" s="84">
        <f>VLOOKUP(A25,'Annexe 3 (2)'!$A$7:$G$108,7,FALSE)</f>
        <v>23.591775000000002</v>
      </c>
      <c r="J25" s="84">
        <f>VLOOKUP(A25,'Annexe 2'!A25:G66,4,FALSE)</f>
        <v>1426.2932249999999</v>
      </c>
      <c r="K25" s="84">
        <f>VLOOKUP(A25,'Annexe 2'!A25:G66,5,FALSE)</f>
        <v>1405.2149999999999</v>
      </c>
    </row>
    <row r="26" spans="1:11" x14ac:dyDescent="0.2">
      <c r="A26" s="85" t="s">
        <v>36</v>
      </c>
      <c r="B26" s="86">
        <v>43</v>
      </c>
      <c r="C26" s="86">
        <v>46</v>
      </c>
      <c r="D26" s="10">
        <f t="shared" si="4"/>
        <v>1321.3806046875002</v>
      </c>
      <c r="E26" s="10">
        <f t="shared" si="4"/>
        <v>1301.8528125</v>
      </c>
      <c r="F26" s="10">
        <f t="shared" si="1"/>
        <v>1603.118278125</v>
      </c>
      <c r="G26" s="10">
        <f t="shared" si="3"/>
        <v>1579.4268749999997</v>
      </c>
      <c r="H26" s="10">
        <f>VLOOKUP(A26,'Annexe 3 (2)'!$A$7:$G$108,6,FALSE)</f>
        <v>29.364013437499999</v>
      </c>
      <c r="I26" s="10">
        <f>VLOOKUP(A26,'Annexe 3 (2)'!$A$7:$G$108,7,FALSE)</f>
        <v>28.930062500000002</v>
      </c>
      <c r="J26" s="10">
        <f>VLOOKUP(A26,'Annexe 2'!A26:G67,4,FALSE)</f>
        <v>2122.9397437500002</v>
      </c>
      <c r="K26" s="10">
        <f>VLOOKUP(A26,'Annexe 2'!A26:G67,5,FALSE)</f>
        <v>2091.5662499999999</v>
      </c>
    </row>
    <row r="27" spans="1:11" x14ac:dyDescent="0.2">
      <c r="A27" s="87" t="s">
        <v>38</v>
      </c>
      <c r="B27" s="88">
        <v>42</v>
      </c>
      <c r="C27" s="88">
        <v>46</v>
      </c>
      <c r="D27" s="84">
        <f>H27*35+H27*1.25*7</f>
        <v>1587.7016175781248</v>
      </c>
      <c r="E27" s="84">
        <f>I27*35+I27*1.25*7</f>
        <v>1564.238046875</v>
      </c>
      <c r="F27" s="84">
        <f t="shared" si="1"/>
        <v>2684.1124679687496</v>
      </c>
      <c r="G27" s="84">
        <f t="shared" si="3"/>
        <v>2644.4457812500009</v>
      </c>
      <c r="H27" s="84">
        <f>VLOOKUP(A27,'Annexe 3 (2)'!$A$7:$G$108,6,FALSE)</f>
        <v>36.290322687499994</v>
      </c>
      <c r="I27" s="84">
        <f>VLOOKUP(A27,'Annexe 3 (2)'!$A$7:$G$108,7,FALSE)</f>
        <v>35.754012500000002</v>
      </c>
      <c r="J27" s="84">
        <f>VLOOKUP(A27,'Annexe 2'!A27:G68,4,FALSE)</f>
        <v>2929.7578515624996</v>
      </c>
      <c r="K27" s="84">
        <f>VLOOKUP(A27,'Annexe 2'!A27:G68,5,FALSE)</f>
        <v>2886.4609375000005</v>
      </c>
    </row>
    <row r="28" spans="1:11" x14ac:dyDescent="0.2">
      <c r="A28" s="85" t="s">
        <v>40</v>
      </c>
      <c r="B28" s="86">
        <v>46</v>
      </c>
      <c r="C28" s="86">
        <v>47</v>
      </c>
      <c r="D28" s="10">
        <f>H28*35+H28*1.25*8+H28*1.5*3</f>
        <v>1142.5037734687498</v>
      </c>
      <c r="E28" s="10">
        <f>I28*35+I28*1.25*8+I28*1.5*3</f>
        <v>1125.6194812499998</v>
      </c>
      <c r="F28" s="10">
        <f t="shared" si="1"/>
        <v>608.23193681249995</v>
      </c>
      <c r="G28" s="10">
        <f t="shared" si="3"/>
        <v>599.24328750000041</v>
      </c>
      <c r="H28" s="10">
        <f>VLOOKUP(A28,'Annexe 3 (2)'!$A$7:$G$108,6,FALSE)</f>
        <v>23.080884312499997</v>
      </c>
      <c r="I28" s="10">
        <f>VLOOKUP(A28,'Annexe 3 (2)'!$A$7:$G$108,7,FALSE)</f>
        <v>22.739787499999998</v>
      </c>
      <c r="J28" s="10">
        <f>VLOOKUP(A28,'Annexe 2'!A28:G69,4,FALSE)</f>
        <v>1446.6197418749998</v>
      </c>
      <c r="K28" s="10">
        <f>VLOOKUP(A28,'Annexe 2'!A28:G69,5,FALSE)</f>
        <v>1425.241125</v>
      </c>
    </row>
    <row r="29" spans="1:11" x14ac:dyDescent="0.2">
      <c r="A29" s="87" t="s">
        <v>42</v>
      </c>
      <c r="B29" s="88">
        <v>46</v>
      </c>
      <c r="C29" s="88">
        <v>47</v>
      </c>
      <c r="D29" s="84">
        <f>H29*35+H29*1.25*8+H29*1.5*3</f>
        <v>1142.5037734687498</v>
      </c>
      <c r="E29" s="84">
        <f>I29*35+I29*1.25*8+I29*1.5*3</f>
        <v>1125.6194812499998</v>
      </c>
      <c r="F29" s="84">
        <f t="shared" si="1"/>
        <v>608.23193681249995</v>
      </c>
      <c r="G29" s="84">
        <f t="shared" si="3"/>
        <v>599.24328750000041</v>
      </c>
      <c r="H29" s="84">
        <f>VLOOKUP(A29,'Annexe 3 (2)'!$A$7:$G$108,6,FALSE)</f>
        <v>23.080884312499997</v>
      </c>
      <c r="I29" s="84">
        <f>VLOOKUP(A29,'Annexe 3 (2)'!$A$7:$G$108,7,FALSE)</f>
        <v>22.739787499999998</v>
      </c>
      <c r="J29" s="84">
        <f>VLOOKUP(A29,'Annexe 2'!A29:G70,4,FALSE)</f>
        <v>1446.6197418749998</v>
      </c>
      <c r="K29" s="84">
        <f>VLOOKUP(A29,'Annexe 2'!A29:G70,5,FALSE)</f>
        <v>1425.241125</v>
      </c>
    </row>
    <row r="30" spans="1:11" x14ac:dyDescent="0.2">
      <c r="A30" s="85" t="s">
        <v>43</v>
      </c>
      <c r="B30" s="86">
        <v>43</v>
      </c>
      <c r="C30" s="86">
        <v>46</v>
      </c>
      <c r="D30" s="10">
        <f>H30*35+H30*1.25*8</f>
        <v>1081.6468031249997</v>
      </c>
      <c r="E30" s="10">
        <f>I30*35+I30*1.25*8</f>
        <v>1065.661875</v>
      </c>
      <c r="F30" s="10">
        <f t="shared" si="1"/>
        <v>712.6784437500005</v>
      </c>
      <c r="G30" s="10">
        <f t="shared" si="3"/>
        <v>702.14624999999978</v>
      </c>
      <c r="H30" s="10">
        <f>VLOOKUP(A30,'Annexe 3 (2)'!$A$7:$G$108,6,FALSE)</f>
        <v>24.036595624999997</v>
      </c>
      <c r="I30" s="10">
        <f>VLOOKUP(A30,'Annexe 3 (2)'!$A$7:$G$108,7,FALSE)</f>
        <v>23.681374999999999</v>
      </c>
      <c r="J30" s="10">
        <f>VLOOKUP(A30,'Annexe 2'!A30:G71,4,FALSE)</f>
        <v>1437.9860249999999</v>
      </c>
      <c r="K30" s="10">
        <f>VLOOKUP(A30,'Annexe 2'!A30:G71,5,FALSE)</f>
        <v>1416.7349999999999</v>
      </c>
    </row>
    <row r="31" spans="1:11" x14ac:dyDescent="0.2">
      <c r="A31" s="87" t="s">
        <v>47</v>
      </c>
      <c r="B31" s="88">
        <v>42</v>
      </c>
      <c r="C31" s="88">
        <v>45</v>
      </c>
      <c r="D31" s="84">
        <f>H31*35+H31*1.25*7</f>
        <v>1284.6755878906251</v>
      </c>
      <c r="E31" s="84">
        <f>I31*35+I31*1.25*7</f>
        <v>1265.690234375</v>
      </c>
      <c r="F31" s="84">
        <f t="shared" si="1"/>
        <v>1558.5872148437502</v>
      </c>
      <c r="G31" s="84">
        <f t="shared" si="3"/>
        <v>1535.5539062500002</v>
      </c>
      <c r="H31" s="84">
        <f>VLOOKUP(A31,'Annexe 3 (2)'!$A$7:$G$108,6,FALSE)</f>
        <v>29.364013437499999</v>
      </c>
      <c r="I31" s="84">
        <f>VLOOKUP(A31,'Annexe 3 (2)'!$A$7:$G$108,7,FALSE)</f>
        <v>28.930062500000002</v>
      </c>
      <c r="J31" s="84">
        <f>VLOOKUP(A31,'Annexe 2'!A31:G72,4,FALSE)</f>
        <v>2063.9691953125002</v>
      </c>
      <c r="K31" s="84">
        <f>VLOOKUP(A31,'Annexe 2'!A31:G72,5,FALSE)</f>
        <v>2033.4671875000001</v>
      </c>
    </row>
    <row r="32" spans="1:11" x14ac:dyDescent="0.2">
      <c r="A32" s="85" t="s">
        <v>53</v>
      </c>
      <c r="B32" s="86">
        <v>43</v>
      </c>
      <c r="C32" s="86">
        <v>46</v>
      </c>
      <c r="D32" s="10">
        <f>H32*35+H32*1.25*8</f>
        <v>980.25800906250004</v>
      </c>
      <c r="E32" s="10">
        <f>I32*35+I32*1.25*8</f>
        <v>965.77143750000005</v>
      </c>
      <c r="F32" s="10">
        <f t="shared" si="1"/>
        <v>336.09149437499968</v>
      </c>
      <c r="G32" s="10">
        <f t="shared" si="3"/>
        <v>331.12462499999992</v>
      </c>
      <c r="H32" s="10">
        <f>VLOOKUP(A32,'Annexe 3 (2)'!$A$7:$G$108,6,FALSE)</f>
        <v>21.7835113125</v>
      </c>
      <c r="I32" s="10">
        <f>VLOOKUP(A32,'Annexe 3 (2)'!$A$7:$G$108,7,FALSE)</f>
        <v>21.4615875</v>
      </c>
      <c r="J32" s="10">
        <f>VLOOKUP(A32,'Annexe 2'!A32:G73,4,FALSE)</f>
        <v>1148.3037562499999</v>
      </c>
      <c r="K32" s="10">
        <f>VLOOKUP(A32,'Annexe 2'!A32:G73,5,FALSE)</f>
        <v>1131.33375</v>
      </c>
    </row>
    <row r="33" spans="1:11" x14ac:dyDescent="0.2">
      <c r="A33" s="87" t="s">
        <v>54</v>
      </c>
      <c r="B33" s="88">
        <v>46</v>
      </c>
      <c r="C33" s="88">
        <v>47</v>
      </c>
      <c r="D33" s="84">
        <f>H33*35+H33*1.25*8+H33*1.5*3</f>
        <v>1088.5753580624996</v>
      </c>
      <c r="E33" s="84">
        <f>I33*35+I33*1.25*8+I33*1.5*3</f>
        <v>1072.4880375</v>
      </c>
      <c r="F33" s="84">
        <f t="shared" si="1"/>
        <v>407.92639387500003</v>
      </c>
      <c r="G33" s="84">
        <f t="shared" si="3"/>
        <v>401.89792500000021</v>
      </c>
      <c r="H33" s="84">
        <f>VLOOKUP(A33,'Annexe 3 (2)'!$A$7:$G$108,6,FALSE)</f>
        <v>21.991421374999994</v>
      </c>
      <c r="I33" s="84">
        <f>VLOOKUP(A33,'Annexe 3 (2)'!$A$7:$G$108,7,FALSE)</f>
        <v>21.666425</v>
      </c>
      <c r="J33" s="84">
        <f>VLOOKUP(A33,'Annexe 2'!A33:G74,4,FALSE)</f>
        <v>1292.5385549999996</v>
      </c>
      <c r="K33" s="84">
        <f>VLOOKUP(A33,'Annexe 2'!A33:G74,5,FALSE)</f>
        <v>1273.4370000000001</v>
      </c>
    </row>
    <row r="34" spans="1:11" x14ac:dyDescent="0.2">
      <c r="A34" s="85" t="s">
        <v>57</v>
      </c>
      <c r="B34" s="86">
        <v>43</v>
      </c>
      <c r="C34" s="86">
        <v>46</v>
      </c>
      <c r="D34" s="10">
        <f>H34*35+H34*1.25*8</f>
        <v>980.25800906250004</v>
      </c>
      <c r="E34" s="10">
        <f>I34*35+I34*1.25*8</f>
        <v>965.77143750000005</v>
      </c>
      <c r="F34" s="10">
        <f t="shared" si="1"/>
        <v>336.09149437499968</v>
      </c>
      <c r="G34" s="10">
        <f t="shared" si="3"/>
        <v>331.12462499999992</v>
      </c>
      <c r="H34" s="10">
        <f>VLOOKUP(A34,'Annexe 3 (2)'!$A$7:$G$108,6,FALSE)</f>
        <v>21.7835113125</v>
      </c>
      <c r="I34" s="10">
        <f>VLOOKUP(A34,'Annexe 3 (2)'!$A$7:$G$108,7,FALSE)</f>
        <v>21.4615875</v>
      </c>
      <c r="J34" s="10">
        <f>VLOOKUP(A34,'Annexe 2'!A34:G75,4,FALSE)</f>
        <v>1148.3037562499999</v>
      </c>
      <c r="K34" s="10">
        <f>VLOOKUP(A34,'Annexe 2'!A34:G75,5,FALSE)</f>
        <v>1131.33375</v>
      </c>
    </row>
    <row r="35" spans="1:11" x14ac:dyDescent="0.2">
      <c r="A35" s="87" t="s">
        <v>60</v>
      </c>
      <c r="B35" s="88">
        <v>42</v>
      </c>
      <c r="C35" s="88">
        <v>46</v>
      </c>
      <c r="D35" s="84">
        <f>H35*35+H35*1.25*7</f>
        <v>1601.6662730468747</v>
      </c>
      <c r="E35" s="84">
        <f>I35*35+I35*1.25*7</f>
        <v>1577.996328125</v>
      </c>
      <c r="F35" s="84">
        <f t="shared" si="1"/>
        <v>2735.9811882812492</v>
      </c>
      <c r="G35" s="84">
        <f t="shared" si="3"/>
        <v>2695.5479687499997</v>
      </c>
      <c r="H35" s="84">
        <f>VLOOKUP(A35,'Annexe 3 (2)'!$A$7:$G$108,6,FALSE)</f>
        <v>36.609514812499995</v>
      </c>
      <c r="I35" s="84">
        <f>VLOOKUP(A35,'Annexe 3 (2)'!$A$7:$G$108,7,FALSE)</f>
        <v>36.068487499999996</v>
      </c>
      <c r="J35" s="84">
        <f>VLOOKUP(A35,'Annexe 2'!A35:G76,4,FALSE)</f>
        <v>2969.6568671874993</v>
      </c>
      <c r="K35" s="84">
        <f>VLOOKUP(A35,'Annexe 2'!A35:G76,5,FALSE)</f>
        <v>2925.7703124999998</v>
      </c>
    </row>
    <row r="36" spans="1:11" x14ac:dyDescent="0.2">
      <c r="A36" s="85" t="s">
        <v>61</v>
      </c>
      <c r="B36" s="86">
        <v>42</v>
      </c>
      <c r="C36" s="86">
        <v>46</v>
      </c>
      <c r="D36" s="10">
        <f>H36*35+H36*1.25*7</f>
        <v>1587.7016175781248</v>
      </c>
      <c r="E36" s="10">
        <f>I36*35+I36*1.25*7</f>
        <v>1564.238046875</v>
      </c>
      <c r="F36" s="10">
        <f t="shared" si="1"/>
        <v>2684.1124679687496</v>
      </c>
      <c r="G36" s="10">
        <f t="shared" si="3"/>
        <v>2644.4457812500009</v>
      </c>
      <c r="H36" s="10">
        <f>VLOOKUP(A36,'Annexe 3 (2)'!$A$7:$G$108,6,FALSE)</f>
        <v>36.290322687499994</v>
      </c>
      <c r="I36" s="10">
        <f>VLOOKUP(A36,'Annexe 3 (2)'!$A$7:$G$108,7,FALSE)</f>
        <v>35.754012500000002</v>
      </c>
      <c r="J36" s="10">
        <f>VLOOKUP(A36,'Annexe 2'!A36:G77,4,FALSE)</f>
        <v>2929.7578515624996</v>
      </c>
      <c r="K36" s="10">
        <f>VLOOKUP(A36,'Annexe 2'!A36:G77,5,FALSE)</f>
        <v>2886.4609375000005</v>
      </c>
    </row>
    <row r="37" spans="1:11" x14ac:dyDescent="0.2">
      <c r="A37" s="87" t="s">
        <v>63</v>
      </c>
      <c r="B37" s="88">
        <v>46</v>
      </c>
      <c r="C37" s="88">
        <v>47</v>
      </c>
      <c r="D37" s="84">
        <f>H37*35+H37*1.25*8+H37*1.5*3</f>
        <v>1054.6057757812498</v>
      </c>
      <c r="E37" s="84">
        <f>I37*35+I37*1.25*8+I37*1.5*3</f>
        <v>1039.02046875</v>
      </c>
      <c r="F37" s="84">
        <f t="shared" si="1"/>
        <v>281.7536596875002</v>
      </c>
      <c r="G37" s="84">
        <f t="shared" si="3"/>
        <v>277.58981250000033</v>
      </c>
      <c r="H37" s="84">
        <f>VLOOKUP(A37,'Annexe 3 (2)'!$A$7:$G$108,6,FALSE)</f>
        <v>21.305167187499997</v>
      </c>
      <c r="I37" s="84">
        <f>VLOOKUP(A37,'Annexe 3 (2)'!$A$7:$G$108,7,FALSE)</f>
        <v>20.990312499999998</v>
      </c>
      <c r="J37" s="84">
        <f>VLOOKUP(A37,'Annexe 2'!A37:G78,4,FALSE)</f>
        <v>1195.4826056249999</v>
      </c>
      <c r="K37" s="84">
        <f>VLOOKUP(A37,'Annexe 2'!A37:G78,5,FALSE)</f>
        <v>1177.8153750000001</v>
      </c>
    </row>
    <row r="38" spans="1:11" x14ac:dyDescent="0.2">
      <c r="A38" s="85" t="s">
        <v>64</v>
      </c>
      <c r="B38" s="86">
        <v>42</v>
      </c>
      <c r="C38" s="86">
        <v>45</v>
      </c>
      <c r="D38" s="10">
        <f>H38*35+H38*1.25*7</f>
        <v>1095.3095753906248</v>
      </c>
      <c r="E38" s="10">
        <f>I38*35+I38*1.25*7</f>
        <v>1079.1227343749999</v>
      </c>
      <c r="F38" s="10">
        <f t="shared" si="1"/>
        <v>855.22773984375044</v>
      </c>
      <c r="G38" s="10">
        <f t="shared" si="3"/>
        <v>842.58890624999958</v>
      </c>
      <c r="H38" s="10">
        <f>VLOOKUP(A38,'Annexe 3 (2)'!$A$7:$G$108,6,FALSE)</f>
        <v>25.035647437499996</v>
      </c>
      <c r="I38" s="10">
        <f>VLOOKUP(A38,'Annexe 3 (2)'!$A$7:$G$108,7,FALSE)</f>
        <v>24.6656625</v>
      </c>
      <c r="J38" s="10">
        <f>VLOOKUP(A38,'Annexe 2'!A38:G79,4,FALSE)</f>
        <v>1522.9234453125</v>
      </c>
      <c r="K38" s="10">
        <f>VLOOKUP(A38,'Annexe 2'!A38:G79,5,FALSE)</f>
        <v>1500.4171874999997</v>
      </c>
    </row>
    <row r="39" spans="1:11" x14ac:dyDescent="0.2">
      <c r="A39" s="87" t="s">
        <v>65</v>
      </c>
      <c r="B39" s="88">
        <v>42</v>
      </c>
      <c r="C39" s="88">
        <v>45</v>
      </c>
      <c r="D39" s="84">
        <f>H39*35+H39*1.25*7</f>
        <v>1284.6755878906251</v>
      </c>
      <c r="E39" s="84">
        <f>I39*35+I39*1.25*7</f>
        <v>1265.690234375</v>
      </c>
      <c r="F39" s="84">
        <f t="shared" si="1"/>
        <v>1558.5872148437502</v>
      </c>
      <c r="G39" s="84">
        <f t="shared" si="3"/>
        <v>1535.5539062500002</v>
      </c>
      <c r="H39" s="84">
        <f>VLOOKUP(A39,'Annexe 3 (2)'!$A$7:$G$108,6,FALSE)</f>
        <v>29.364013437499999</v>
      </c>
      <c r="I39" s="84">
        <f>VLOOKUP(A39,'Annexe 3 (2)'!$A$7:$G$108,7,FALSE)</f>
        <v>28.930062500000002</v>
      </c>
      <c r="J39" s="84">
        <f>VLOOKUP(A39,'Annexe 2'!A39:G80,4,FALSE)</f>
        <v>2063.9691953125002</v>
      </c>
      <c r="K39" s="84">
        <f>VLOOKUP(A39,'Annexe 2'!A39:G80,5,FALSE)</f>
        <v>2033.4671875000001</v>
      </c>
    </row>
    <row r="40" spans="1:11" x14ac:dyDescent="0.2">
      <c r="A40" s="85" t="s">
        <v>66</v>
      </c>
      <c r="B40" s="86">
        <v>43</v>
      </c>
      <c r="C40" s="86">
        <v>46</v>
      </c>
      <c r="D40" s="10">
        <f>H40*35+H40*1.25*8</f>
        <v>920.85710062499982</v>
      </c>
      <c r="E40" s="10">
        <f>I40*35+I40*1.25*8</f>
        <v>907.2483749999999</v>
      </c>
      <c r="F40" s="10">
        <f t="shared" si="1"/>
        <v>115.45954875000007</v>
      </c>
      <c r="G40" s="10">
        <f t="shared" si="3"/>
        <v>113.75325000000021</v>
      </c>
      <c r="H40" s="10">
        <f>VLOOKUP(A40,'Annexe 3 (2)'!$A$7:$G$108,6,FALSE)</f>
        <v>20.463491124999997</v>
      </c>
      <c r="I40" s="10">
        <f>VLOOKUP(A40,'Annexe 3 (2)'!$A$7:$G$108,7,FALSE)</f>
        <v>20.161075</v>
      </c>
      <c r="J40" s="10">
        <f>VLOOKUP(A40,'Annexe 2'!A40:G81,4,FALSE)</f>
        <v>978.58687499999985</v>
      </c>
      <c r="K40" s="10">
        <f>VLOOKUP(A40,'Annexe 2'!A40:G81,5,FALSE)</f>
        <v>964.125</v>
      </c>
    </row>
    <row r="41" spans="1:11" x14ac:dyDescent="0.2">
      <c r="A41" s="87" t="s">
        <v>70</v>
      </c>
      <c r="B41" s="88">
        <v>46</v>
      </c>
      <c r="C41" s="88">
        <v>47</v>
      </c>
      <c r="D41" s="84">
        <f>H41*35+H41*1.25*8+H41*1.5*3</f>
        <v>1054.6057757812498</v>
      </c>
      <c r="E41" s="84">
        <f>I41*35+I41*1.25*8+I41*1.5*3</f>
        <v>1039.02046875</v>
      </c>
      <c r="F41" s="84">
        <f t="shared" si="1"/>
        <v>281.7536596875002</v>
      </c>
      <c r="G41" s="84">
        <f t="shared" si="3"/>
        <v>277.58981250000033</v>
      </c>
      <c r="H41" s="84">
        <f>VLOOKUP(A41,'Annexe 3 (2)'!$A$7:$G$108,6,FALSE)</f>
        <v>21.305167187499997</v>
      </c>
      <c r="I41" s="84">
        <f>VLOOKUP(A41,'Annexe 3 (2)'!$A$7:$G$108,7,FALSE)</f>
        <v>20.990312499999998</v>
      </c>
      <c r="J41" s="84">
        <f>VLOOKUP(A41,'Annexe 2'!A41:G82,4,FALSE)</f>
        <v>1195.4826056249999</v>
      </c>
      <c r="K41" s="84">
        <f>VLOOKUP(A41,'Annexe 2'!A41:G82,5,FALSE)</f>
        <v>1177.8153750000001</v>
      </c>
    </row>
    <row r="42" spans="1:11" x14ac:dyDescent="0.2">
      <c r="A42" s="85" t="s">
        <v>83</v>
      </c>
      <c r="B42" s="86">
        <v>43</v>
      </c>
      <c r="C42" s="86">
        <v>46</v>
      </c>
      <c r="D42" s="10">
        <f>H42*35+H42*1.25*8</f>
        <v>982.87975406249984</v>
      </c>
      <c r="E42" s="10">
        <f>I42*35+I42*1.25*8</f>
        <v>968.35443750000013</v>
      </c>
      <c r="F42" s="10">
        <f t="shared" si="1"/>
        <v>345.82940437500019</v>
      </c>
      <c r="G42" s="10">
        <f t="shared" si="3"/>
        <v>340.71862499999997</v>
      </c>
      <c r="H42" s="10">
        <f>VLOOKUP(A42,'Annexe 3 (2)'!$A$7:$G$108,6,FALSE)</f>
        <v>21.841772312499998</v>
      </c>
      <c r="I42" s="10">
        <f>VLOOKUP(A42,'Annexe 3 (2)'!$A$7:$G$108,7,FALSE)</f>
        <v>21.518987500000001</v>
      </c>
      <c r="J42" s="10">
        <f>VLOOKUP(A42,'Annexe 2'!A42:G83,4,FALSE)</f>
        <v>1155.7944562499999</v>
      </c>
      <c r="K42" s="10">
        <f>VLOOKUP(A42,'Annexe 2'!A42:G83,5,FALSE)</f>
        <v>1138.7137500000001</v>
      </c>
    </row>
    <row r="43" spans="1:11" x14ac:dyDescent="0.2">
      <c r="A43" s="87" t="s">
        <v>84</v>
      </c>
      <c r="B43" s="88">
        <v>42</v>
      </c>
      <c r="C43" s="88">
        <v>45</v>
      </c>
      <c r="D43" s="84">
        <f>H43*35+H43*1.25*7</f>
        <v>1047.6222585937498</v>
      </c>
      <c r="E43" s="84">
        <f>I43*35+I43*1.25*7</f>
        <v>1032.14015625</v>
      </c>
      <c r="F43" s="84">
        <f t="shared" si="1"/>
        <v>678.10342031250002</v>
      </c>
      <c r="G43" s="84">
        <f t="shared" si="3"/>
        <v>668.08218749999969</v>
      </c>
      <c r="H43" s="84">
        <f>VLOOKUP(A43,'Annexe 3 (2)'!$A$7:$G$108,6,FALSE)</f>
        <v>23.945651624999996</v>
      </c>
      <c r="I43" s="84">
        <f>VLOOKUP(A43,'Annexe 3 (2)'!$A$7:$G$108,7,FALSE)</f>
        <v>23.591775000000002</v>
      </c>
      <c r="J43" s="84">
        <f>VLOOKUP(A43,'Annexe 2'!A43:G84,4,FALSE)</f>
        <v>1386.6739687499999</v>
      </c>
      <c r="K43" s="84">
        <f>VLOOKUP(A43,'Annexe 2'!A43:G84,5,FALSE)</f>
        <v>1366.1812499999999</v>
      </c>
    </row>
    <row r="44" spans="1:11" x14ac:dyDescent="0.2">
      <c r="A44" s="85" t="s">
        <v>85</v>
      </c>
      <c r="B44" s="86">
        <v>43</v>
      </c>
      <c r="C44" s="86">
        <v>46</v>
      </c>
      <c r="D44" s="10">
        <f>H44*35+H44*1.25*8</f>
        <v>1143.96919875</v>
      </c>
      <c r="E44" s="10">
        <f>I44*35+I44*1.25*8</f>
        <v>1127.0632500000002</v>
      </c>
      <c r="F44" s="10">
        <f t="shared" si="1"/>
        <v>944.16162749999967</v>
      </c>
      <c r="G44" s="10">
        <f t="shared" si="3"/>
        <v>930.20850000000019</v>
      </c>
      <c r="H44" s="10">
        <f>VLOOKUP(A44,'Annexe 3 (2)'!$A$7:$G$108,6,FALSE)</f>
        <v>25.421537749999999</v>
      </c>
      <c r="I44" s="10">
        <f>VLOOKUP(A44,'Annexe 3 (2)'!$A$7:$G$108,7,FALSE)</f>
        <v>25.045850000000002</v>
      </c>
      <c r="J44" s="10">
        <f>VLOOKUP(A44,'Annexe 2'!A44:G85,4,FALSE)</f>
        <v>1616.0500124999999</v>
      </c>
      <c r="K44" s="10">
        <f>VLOOKUP(A44,'Annexe 2'!A44:G85,5,FALSE)</f>
        <v>1592.1675000000002</v>
      </c>
    </row>
    <row r="45" spans="1:11" x14ac:dyDescent="0.2">
      <c r="A45" s="87" t="s">
        <v>88</v>
      </c>
      <c r="B45" s="88">
        <v>42</v>
      </c>
      <c r="C45" s="88">
        <v>45</v>
      </c>
      <c r="D45" s="84">
        <f>H45*35+H45*1.25*7</f>
        <v>1047.6222585937498</v>
      </c>
      <c r="E45" s="84">
        <f>I45*35+I45*1.25*7</f>
        <v>1032.14015625</v>
      </c>
      <c r="F45" s="84">
        <f t="shared" si="1"/>
        <v>678.10342031250002</v>
      </c>
      <c r="G45" s="84">
        <f t="shared" si="3"/>
        <v>668.08218749999969</v>
      </c>
      <c r="H45" s="84">
        <f>VLOOKUP(A45,'Annexe 3 (2)'!$A$7:$G$108,6,FALSE)</f>
        <v>23.945651624999996</v>
      </c>
      <c r="I45" s="84">
        <f>VLOOKUP(A45,'Annexe 3 (2)'!$A$7:$G$108,7,FALSE)</f>
        <v>23.591775000000002</v>
      </c>
      <c r="J45" s="84">
        <f>VLOOKUP(A45,'Annexe 2'!A45:G86,4,FALSE)</f>
        <v>1386.6739687499999</v>
      </c>
      <c r="K45" s="84">
        <f>VLOOKUP(A45,'Annexe 2'!A45:G86,5,FALSE)</f>
        <v>1366.1812499999999</v>
      </c>
    </row>
    <row r="46" spans="1:11" x14ac:dyDescent="0.2">
      <c r="A46" s="85" t="s">
        <v>90</v>
      </c>
      <c r="B46" s="86">
        <v>43</v>
      </c>
      <c r="C46" s="86">
        <v>46</v>
      </c>
      <c r="D46" s="10">
        <f>H46*35+H46*1.25*8</f>
        <v>939.32921250000004</v>
      </c>
      <c r="E46" s="10">
        <f>I46*35+I46*1.25*8</f>
        <v>925.44749999999999</v>
      </c>
      <c r="F46" s="10">
        <f t="shared" si="1"/>
        <v>184.07024999999976</v>
      </c>
      <c r="G46" s="10">
        <f t="shared" si="3"/>
        <v>181.34999999999991</v>
      </c>
      <c r="H46" s="10">
        <f>VLOOKUP(A46,'Annexe 3 (2)'!$A$7:$G$108,6,FALSE)</f>
        <v>20.8739825</v>
      </c>
      <c r="I46" s="10">
        <f>VLOOKUP(A46,'Annexe 3 (2)'!$A$7:$G$108,7,FALSE)</f>
        <v>20.5655</v>
      </c>
      <c r="J46" s="10">
        <f>VLOOKUP(A46,'Annexe 2'!A46:G87,4,FALSE)</f>
        <v>1031.3643374999999</v>
      </c>
      <c r="K46" s="10">
        <f>VLOOKUP(A46,'Annexe 2'!A46:G87,5,FALSE)</f>
        <v>1016.1224999999999</v>
      </c>
    </row>
    <row r="47" spans="1:11" x14ac:dyDescent="0.2">
      <c r="A47" s="87" t="s">
        <v>96</v>
      </c>
      <c r="B47" s="88">
        <v>46</v>
      </c>
      <c r="C47" s="88">
        <v>47</v>
      </c>
      <c r="D47" s="84">
        <f>H47*35+H47*1.25*8+H47*1.5*3</f>
        <v>1080.8643903749999</v>
      </c>
      <c r="E47" s="84">
        <f>I47*35+I47*1.25*8+I47*1.5*3</f>
        <v>1064.8910250000001</v>
      </c>
      <c r="F47" s="84">
        <f t="shared" si="1"/>
        <v>379.28565675000027</v>
      </c>
      <c r="G47" s="84">
        <f t="shared" si="3"/>
        <v>373.68044999999984</v>
      </c>
      <c r="H47" s="84">
        <f>VLOOKUP(A47,'Annexe 3 (2)'!$A$7:$G$108,6,FALSE)</f>
        <v>21.835644249999998</v>
      </c>
      <c r="I47" s="84">
        <f>VLOOKUP(A47,'Annexe 3 (2)'!$A$7:$G$108,7,FALSE)</f>
        <v>21.51295</v>
      </c>
      <c r="J47" s="84">
        <f>VLOOKUP(A47,'Annexe 2'!A47:G88,4,FALSE)</f>
        <v>1270.50721875</v>
      </c>
      <c r="K47" s="84">
        <f>VLOOKUP(A47,'Annexe 2'!A47:G88,5,FALSE)</f>
        <v>1251.73125</v>
      </c>
    </row>
    <row r="48" spans="1:11" x14ac:dyDescent="0.2">
      <c r="A48" s="85" t="s">
        <v>98</v>
      </c>
      <c r="B48" s="86">
        <v>46</v>
      </c>
      <c r="C48" s="86">
        <v>47</v>
      </c>
      <c r="D48" s="10">
        <f>H48*35+H48*1.25*8+H48*1.5*3</f>
        <v>1080.8643903749999</v>
      </c>
      <c r="E48" s="10">
        <f>I48*35+I48*1.25*8+I48*1.5*3</f>
        <v>1064.8910250000001</v>
      </c>
      <c r="F48" s="10">
        <f t="shared" si="1"/>
        <v>379.28565675000027</v>
      </c>
      <c r="G48" s="10">
        <f t="shared" si="3"/>
        <v>373.68044999999984</v>
      </c>
      <c r="H48" s="10">
        <f>VLOOKUP(A48,'Annexe 3 (2)'!$A$7:$G$108,6,FALSE)</f>
        <v>21.835644249999998</v>
      </c>
      <c r="I48" s="10">
        <f>VLOOKUP(A48,'Annexe 3 (2)'!$A$7:$G$108,7,FALSE)</f>
        <v>21.51295</v>
      </c>
      <c r="J48" s="10">
        <f>VLOOKUP(A48,'Annexe 2'!A48:G89,4,FALSE)</f>
        <v>1270.50721875</v>
      </c>
      <c r="K48" s="10">
        <f>VLOOKUP(A48,'Annexe 2'!A48:G89,5,FALSE)</f>
        <v>1251.73125</v>
      </c>
    </row>
    <row r="49" spans="1:11" ht="15.75" thickBot="1" x14ac:dyDescent="0.25">
      <c r="A49" s="89" t="s">
        <v>104</v>
      </c>
      <c r="B49" s="90">
        <v>43</v>
      </c>
      <c r="C49" s="90">
        <v>46</v>
      </c>
      <c r="D49" s="91">
        <f>J49</f>
        <v>553.20418124999992</v>
      </c>
      <c r="E49" s="91">
        <f>K49</f>
        <v>545.02874999999995</v>
      </c>
      <c r="F49" s="91" t="s">
        <v>117</v>
      </c>
      <c r="G49" s="91" t="s">
        <v>117</v>
      </c>
      <c r="H49" s="91">
        <f>VLOOKUP(A49,'Annexe 3 (2)'!$A$7:$G$108,6,FALSE)</f>
        <v>12.29342625</v>
      </c>
      <c r="I49" s="91">
        <f>VLOOKUP(A49,'Annexe 3 (2)'!$A$7:$G$108,7,FALSE)</f>
        <v>16.9014375</v>
      </c>
      <c r="J49" s="91">
        <f>VLOOKUP(A49,'Annexe 2'!A49:G90,4,FALSE)</f>
        <v>553.20418124999992</v>
      </c>
      <c r="K49" s="91">
        <f>VLOOKUP(A49,'Annexe 2'!A49:G90,5,FALSE)</f>
        <v>545.02874999999995</v>
      </c>
    </row>
    <row r="50" spans="1:11" ht="15.75" thickBot="1" x14ac:dyDescent="0.25">
      <c r="A50" s="16"/>
      <c r="B50" s="16"/>
      <c r="C50" s="16"/>
      <c r="D50" s="16"/>
      <c r="E50" s="78"/>
      <c r="F50" s="78"/>
      <c r="G50" s="78"/>
      <c r="H50" s="78"/>
      <c r="I50" s="78"/>
      <c r="J50" s="78"/>
      <c r="K50" s="78"/>
    </row>
    <row r="51" spans="1:11" ht="30" customHeight="1" x14ac:dyDescent="0.2">
      <c r="A51" s="202" t="s">
        <v>113</v>
      </c>
      <c r="B51" s="203"/>
      <c r="C51" s="203"/>
      <c r="D51" s="203"/>
      <c r="E51" s="203"/>
      <c r="F51" s="203"/>
      <c r="G51" s="203"/>
      <c r="H51" s="203"/>
      <c r="I51" s="203"/>
      <c r="J51" s="203"/>
      <c r="K51" s="205"/>
    </row>
    <row r="52" spans="1:11" ht="40.5" x14ac:dyDescent="0.15">
      <c r="A52" s="22" t="s">
        <v>2</v>
      </c>
      <c r="B52" s="23" t="s">
        <v>114</v>
      </c>
      <c r="C52" s="23" t="s">
        <v>115</v>
      </c>
      <c r="D52" s="24" t="s">
        <v>212</v>
      </c>
      <c r="E52" s="24" t="s">
        <v>213</v>
      </c>
      <c r="F52" s="76" t="s">
        <v>217</v>
      </c>
      <c r="G52" s="76" t="s">
        <v>216</v>
      </c>
      <c r="H52" s="76" t="s">
        <v>214</v>
      </c>
      <c r="I52" s="76" t="s">
        <v>215</v>
      </c>
      <c r="J52" s="62" t="s">
        <v>219</v>
      </c>
      <c r="K52" s="159" t="s">
        <v>218</v>
      </c>
    </row>
    <row r="53" spans="1:11" x14ac:dyDescent="0.15">
      <c r="A53" s="77" t="s">
        <v>4</v>
      </c>
      <c r="B53" s="35">
        <v>52</v>
      </c>
      <c r="C53" s="35">
        <v>56</v>
      </c>
      <c r="D53" s="28">
        <f t="shared" ref="D53:E57" si="5">H53*35+H53*1.25*8+H53*1.5*5+H53*1.75*4</f>
        <v>1469.9791168125</v>
      </c>
      <c r="E53" s="28">
        <f t="shared" si="5"/>
        <v>1448.2552875000001</v>
      </c>
      <c r="F53" s="28">
        <f t="shared" ref="F53:G93" si="6">2*(J53-D53)</f>
        <v>1090.1540763750004</v>
      </c>
      <c r="G53" s="28">
        <f t="shared" si="6"/>
        <v>1074.0434249999989</v>
      </c>
      <c r="H53" s="28">
        <f>VLOOKUP(A53,'Annexe 3 (2)'!$A$7:$G$108,6,FALSE)</f>
        <v>24.705531375</v>
      </c>
      <c r="I53" s="28">
        <f>VLOOKUP(A53,'Annexe 3 (2)'!$A$7:$G$108,7,FALSE)</f>
        <v>24.340425000000003</v>
      </c>
      <c r="J53" s="28">
        <f>VLOOKUP(A53,'Annexe 2'!A53:G94,4,FALSE)</f>
        <v>2015.0561550000002</v>
      </c>
      <c r="K53" s="29">
        <f>VLOOKUP(A53,'Annexe 2'!A53:G94,5,FALSE)</f>
        <v>1985.2769999999996</v>
      </c>
    </row>
    <row r="54" spans="1:11" x14ac:dyDescent="0.15">
      <c r="A54" s="31" t="s">
        <v>7</v>
      </c>
      <c r="B54" s="34">
        <v>52</v>
      </c>
      <c r="C54" s="34">
        <v>56</v>
      </c>
      <c r="D54" s="64">
        <f t="shared" si="5"/>
        <v>1452.7468718437499</v>
      </c>
      <c r="E54" s="64">
        <f t="shared" si="5"/>
        <v>1431.2777062499999</v>
      </c>
      <c r="F54" s="64">
        <f t="shared" si="6"/>
        <v>1026.1485950625001</v>
      </c>
      <c r="G54" s="64">
        <f t="shared" si="6"/>
        <v>1010.9838375000004</v>
      </c>
      <c r="H54" s="64">
        <f>VLOOKUP(A54,'Annexe 3 (2)'!$A$7:$G$108,6,FALSE)</f>
        <v>24.415913812499998</v>
      </c>
      <c r="I54" s="64">
        <f>VLOOKUP(A54,'Annexe 3 (2)'!$A$7:$G$108,7,FALSE)</f>
        <v>24.055087499999999</v>
      </c>
      <c r="J54" s="64">
        <f>VLOOKUP(A54,'Annexe 2'!A54:G95,4,FALSE)</f>
        <v>1965.821169375</v>
      </c>
      <c r="K54" s="59">
        <f>VLOOKUP(A54,'Annexe 2'!A54:G95,5,FALSE)</f>
        <v>1936.7696250000001</v>
      </c>
    </row>
    <row r="55" spans="1:11" x14ac:dyDescent="0.15">
      <c r="A55" s="26" t="s">
        <v>8</v>
      </c>
      <c r="B55" s="35">
        <v>52</v>
      </c>
      <c r="C55" s="35">
        <v>56</v>
      </c>
      <c r="D55" s="28">
        <f t="shared" si="5"/>
        <v>1512.5814961250001</v>
      </c>
      <c r="E55" s="28">
        <f t="shared" si="5"/>
        <v>1490.2280750000002</v>
      </c>
      <c r="F55" s="28">
        <f t="shared" si="6"/>
        <v>1248.3914852499997</v>
      </c>
      <c r="G55" s="28">
        <f t="shared" si="6"/>
        <v>1229.9423500000007</v>
      </c>
      <c r="H55" s="28">
        <f>VLOOKUP(A55,'Annexe 3 (2)'!$A$7:$G$108,6,FALSE)</f>
        <v>25.421537749999999</v>
      </c>
      <c r="I55" s="28">
        <f>VLOOKUP(A55,'Annexe 3 (2)'!$A$7:$G$108,7,FALSE)</f>
        <v>25.045850000000002</v>
      </c>
      <c r="J55" s="28">
        <f>VLOOKUP(A55,'Annexe 2'!A55:G96,4,FALSE)</f>
        <v>2136.7772387499999</v>
      </c>
      <c r="K55" s="29">
        <f>VLOOKUP(A55,'Annexe 2'!A55:G96,5,FALSE)</f>
        <v>2105.1992500000006</v>
      </c>
    </row>
    <row r="56" spans="1:11" x14ac:dyDescent="0.15">
      <c r="A56" s="31" t="s">
        <v>11</v>
      </c>
      <c r="B56" s="34">
        <v>52</v>
      </c>
      <c r="C56" s="34">
        <v>56</v>
      </c>
      <c r="D56" s="64">
        <f t="shared" si="5"/>
        <v>1299.5854525937498</v>
      </c>
      <c r="E56" s="64">
        <f t="shared" si="5"/>
        <v>1280.3797562500001</v>
      </c>
      <c r="F56" s="64">
        <f t="shared" si="6"/>
        <v>457.26332356250032</v>
      </c>
      <c r="G56" s="64">
        <f t="shared" si="6"/>
        <v>450.50573750000012</v>
      </c>
      <c r="H56" s="64">
        <f>VLOOKUP(A56,'Annexe 3 (2)'!$A$7:$G$108,6,FALSE)</f>
        <v>21.841772312499998</v>
      </c>
      <c r="I56" s="64">
        <f>VLOOKUP(A56,'Annexe 3 (2)'!$A$7:$G$108,7,FALSE)</f>
        <v>21.518987500000001</v>
      </c>
      <c r="J56" s="64">
        <f>VLOOKUP(A56,'Annexe 2'!A56:G97,4,FALSE)</f>
        <v>1528.2171143749999</v>
      </c>
      <c r="K56" s="59">
        <f>VLOOKUP(A56,'Annexe 2'!A56:G97,5,FALSE)</f>
        <v>1505.6326250000002</v>
      </c>
    </row>
    <row r="57" spans="1:11" x14ac:dyDescent="0.15">
      <c r="A57" s="26" t="s">
        <v>12</v>
      </c>
      <c r="B57" s="35">
        <v>52</v>
      </c>
      <c r="C57" s="35">
        <v>56</v>
      </c>
      <c r="D57" s="28">
        <f t="shared" si="5"/>
        <v>1299.5854525937498</v>
      </c>
      <c r="E57" s="28">
        <f t="shared" si="5"/>
        <v>1280.3797562500001</v>
      </c>
      <c r="F57" s="28">
        <f t="shared" si="6"/>
        <v>457.26332356250032</v>
      </c>
      <c r="G57" s="28">
        <f t="shared" si="6"/>
        <v>450.50573750000012</v>
      </c>
      <c r="H57" s="28">
        <f>VLOOKUP(A57,'Annexe 3 (2)'!$A$7:$G$108,6,FALSE)</f>
        <v>21.841772312499998</v>
      </c>
      <c r="I57" s="28">
        <f>VLOOKUP(A57,'Annexe 3 (2)'!$A$7:$G$108,7,FALSE)</f>
        <v>21.518987500000001</v>
      </c>
      <c r="J57" s="28">
        <f>VLOOKUP(A57,'Annexe 2'!A57:G98,4,FALSE)</f>
        <v>1528.2171143749999</v>
      </c>
      <c r="K57" s="29">
        <f>VLOOKUP(A57,'Annexe 2'!A57:G98,5,FALSE)</f>
        <v>1505.6326250000002</v>
      </c>
    </row>
    <row r="58" spans="1:11" x14ac:dyDescent="0.15">
      <c r="A58" s="31" t="s">
        <v>13</v>
      </c>
      <c r="B58" s="34">
        <v>51</v>
      </c>
      <c r="C58" s="34">
        <v>55</v>
      </c>
      <c r="D58" s="64">
        <f>J58</f>
        <v>709.9453659374999</v>
      </c>
      <c r="E58" s="64">
        <f>K58</f>
        <v>699.45356249999998</v>
      </c>
      <c r="F58" s="64">
        <f t="shared" si="6"/>
        <v>0</v>
      </c>
      <c r="G58" s="64" t="s">
        <v>117</v>
      </c>
      <c r="H58" s="64">
        <f>VLOOKUP(A58,'Annexe 3 (2)'!$A$7:$G$108,6,FALSE)</f>
        <v>12.29342625</v>
      </c>
      <c r="I58" s="64">
        <f>VLOOKUP(A58,'Annexe 3 (2)'!$A$7:$G$108,7,FALSE)</f>
        <v>16.9014375</v>
      </c>
      <c r="J58" s="64">
        <f>VLOOKUP(A58,'Annexe 2'!A58:G99,4,FALSE)</f>
        <v>709.9453659374999</v>
      </c>
      <c r="K58" s="59">
        <f>VLOOKUP(A58,'Annexe 2'!A58:G99,5,FALSE)</f>
        <v>699.45356249999998</v>
      </c>
    </row>
    <row r="59" spans="1:11" x14ac:dyDescent="0.15">
      <c r="A59" s="26" t="s">
        <v>14</v>
      </c>
      <c r="B59" s="35">
        <v>51</v>
      </c>
      <c r="C59" s="35">
        <v>55</v>
      </c>
      <c r="D59" s="28">
        <f>H59*35+H59*1.25*8+H59*1.5*5+H59*1.75*3</f>
        <v>1363.6330532343748</v>
      </c>
      <c r="E59" s="28">
        <f>I59*35+I59*1.25*8+I59*1.5*5+I59*1.75*3</f>
        <v>1343.4808406249999</v>
      </c>
      <c r="F59" s="28">
        <f t="shared" si="6"/>
        <v>823.67701040624979</v>
      </c>
      <c r="G59" s="28">
        <f t="shared" si="6"/>
        <v>811.50444375000006</v>
      </c>
      <c r="H59" s="28">
        <f>VLOOKUP(A59,'Annexe 3 (2)'!$A$7:$G$108,6,FALSE)</f>
        <v>23.612693562499999</v>
      </c>
      <c r="I59" s="28">
        <f>VLOOKUP(A59,'Annexe 3 (2)'!$A$7:$G$108,7,FALSE)</f>
        <v>23.263737499999998</v>
      </c>
      <c r="J59" s="28">
        <f>VLOOKUP(A59,'Annexe 2'!A59:G100,4,FALSE)</f>
        <v>1775.4715584374997</v>
      </c>
      <c r="K59" s="29">
        <f>VLOOKUP(A59,'Annexe 2'!A59:G100,5,FALSE)</f>
        <v>1749.2330625</v>
      </c>
    </row>
    <row r="60" spans="1:11" x14ac:dyDescent="0.15">
      <c r="A60" s="31" t="s">
        <v>15</v>
      </c>
      <c r="B60" s="34">
        <v>52</v>
      </c>
      <c r="C60" s="34">
        <v>56</v>
      </c>
      <c r="D60" s="64">
        <f>H60*35+H60*1.25*8+H60*1.5*5+H60*1.75*4</f>
        <v>1404.9552669687498</v>
      </c>
      <c r="E60" s="64">
        <f>I60*35+I60*1.25*8+I60*1.5*5+I60*1.75*4</f>
        <v>1384.1923812499999</v>
      </c>
      <c r="F60" s="64">
        <f t="shared" si="6"/>
        <v>848.6369198124994</v>
      </c>
      <c r="G60" s="64">
        <f t="shared" si="6"/>
        <v>836.09548750000022</v>
      </c>
      <c r="H60" s="64">
        <f>VLOOKUP(A60,'Annexe 3 (2)'!$A$7:$G$108,6,FALSE)</f>
        <v>23.612693562499999</v>
      </c>
      <c r="I60" s="64">
        <f>VLOOKUP(A60,'Annexe 3 (2)'!$A$7:$G$108,7,FALSE)</f>
        <v>23.263737499999998</v>
      </c>
      <c r="J60" s="64">
        <f>VLOOKUP(A60,'Annexe 2'!A60:G101,4,FALSE)</f>
        <v>1829.2737268749995</v>
      </c>
      <c r="K60" s="59">
        <f>VLOOKUP(A60,'Annexe 2'!A60:G101,5,FALSE)</f>
        <v>1802.240125</v>
      </c>
    </row>
    <row r="61" spans="1:11" x14ac:dyDescent="0.15">
      <c r="A61" s="26" t="s">
        <v>17</v>
      </c>
      <c r="B61" s="35">
        <v>52</v>
      </c>
      <c r="C61" s="35">
        <v>56</v>
      </c>
      <c r="D61" s="28">
        <f>H61*35+H61*1.25*8+H61*1.5*5+H61*1.75*4</f>
        <v>1452.7468718437499</v>
      </c>
      <c r="E61" s="28">
        <f>I61*35+I61*1.25*8+I61*1.5*5+I61*1.75*4</f>
        <v>1431.2777062499999</v>
      </c>
      <c r="F61" s="28">
        <f t="shared" si="6"/>
        <v>1026.1485950625001</v>
      </c>
      <c r="G61" s="28">
        <f t="shared" si="6"/>
        <v>1010.9838375000004</v>
      </c>
      <c r="H61" s="28">
        <f>VLOOKUP(A61,'Annexe 3 (2)'!$A$7:$G$108,6,FALSE)</f>
        <v>24.415913812499998</v>
      </c>
      <c r="I61" s="28">
        <f>VLOOKUP(A61,'Annexe 3 (2)'!$A$7:$G$108,7,FALSE)</f>
        <v>24.055087499999999</v>
      </c>
      <c r="J61" s="28">
        <f>VLOOKUP(A61,'Annexe 2'!A61:G102,4,FALSE)</f>
        <v>1965.821169375</v>
      </c>
      <c r="K61" s="29">
        <f>VLOOKUP(A61,'Annexe 2'!A61:G102,5,FALSE)</f>
        <v>1936.7696250000001</v>
      </c>
    </row>
    <row r="62" spans="1:11" x14ac:dyDescent="0.15">
      <c r="A62" s="31" t="s">
        <v>19</v>
      </c>
      <c r="B62" s="34">
        <v>52</v>
      </c>
      <c r="C62" s="34">
        <v>56</v>
      </c>
      <c r="D62" s="64">
        <f>J62</f>
        <v>731.45886187499991</v>
      </c>
      <c r="E62" s="64">
        <f>K62</f>
        <v>720.64912499999991</v>
      </c>
      <c r="F62" s="64">
        <f t="shared" si="6"/>
        <v>0</v>
      </c>
      <c r="G62" s="64" t="s">
        <v>117</v>
      </c>
      <c r="H62" s="64">
        <f>VLOOKUP(A62,'Annexe 3 (2)'!$A$7:$G$108,6,FALSE)</f>
        <v>12.29342625</v>
      </c>
      <c r="I62" s="64">
        <f>VLOOKUP(A62,'Annexe 3 (2)'!$A$7:$G$108,7,FALSE)</f>
        <v>16.9014375</v>
      </c>
      <c r="J62" s="64">
        <f>VLOOKUP(A62,'Annexe 2'!A62:G103,4,FALSE)</f>
        <v>731.45886187499991</v>
      </c>
      <c r="K62" s="59">
        <f>VLOOKUP(A62,'Annexe 2'!A62:G103,5,FALSE)</f>
        <v>720.64912499999991</v>
      </c>
    </row>
    <row r="63" spans="1:11" x14ac:dyDescent="0.15">
      <c r="A63" s="26" t="s">
        <v>23</v>
      </c>
      <c r="B63" s="35">
        <v>52</v>
      </c>
      <c r="C63" s="35">
        <v>56</v>
      </c>
      <c r="D63" s="28">
        <f>H63*35+H63*1.25*8+H63*1.5*5+H63*1.75*4</f>
        <v>1296.11892309375</v>
      </c>
      <c r="E63" s="28">
        <f>I63*35+I63*1.25*8+I63*1.5*5+I63*1.75*4</f>
        <v>1276.9644562500002</v>
      </c>
      <c r="F63" s="28">
        <f t="shared" si="6"/>
        <v>444.38764256249942</v>
      </c>
      <c r="G63" s="28">
        <f t="shared" si="6"/>
        <v>437.82033749999937</v>
      </c>
      <c r="H63" s="28">
        <f>VLOOKUP(A63,'Annexe 3 (2)'!$A$7:$G$108,6,FALSE)</f>
        <v>21.7835113125</v>
      </c>
      <c r="I63" s="28">
        <f>VLOOKUP(A63,'Annexe 3 (2)'!$A$7:$G$108,7,FALSE)</f>
        <v>21.4615875</v>
      </c>
      <c r="J63" s="28">
        <f>VLOOKUP(A63,'Annexe 2'!A63:G104,4,FALSE)</f>
        <v>1518.3127443749997</v>
      </c>
      <c r="K63" s="29">
        <f>VLOOKUP(A63,'Annexe 2'!A63:G104,5,FALSE)</f>
        <v>1495.8746249999999</v>
      </c>
    </row>
    <row r="64" spans="1:11" x14ac:dyDescent="0.15">
      <c r="A64" s="31" t="s">
        <v>26</v>
      </c>
      <c r="B64" s="34">
        <v>51</v>
      </c>
      <c r="C64" s="34">
        <v>55</v>
      </c>
      <c r="D64" s="64">
        <f>H64*35+H64*1.25*8+H64*1.5*5+H64*1.75*3</f>
        <v>1366.4129288906247</v>
      </c>
      <c r="E64" s="64">
        <f>I64*35+I64*1.25*8+I64*1.5*5+I64*1.75*3</f>
        <v>1346.2196343750002</v>
      </c>
      <c r="F64" s="64">
        <f t="shared" si="6"/>
        <v>834.00226284375049</v>
      </c>
      <c r="G64" s="64">
        <f t="shared" si="6"/>
        <v>821.67710624999927</v>
      </c>
      <c r="H64" s="64">
        <f>VLOOKUP(A64,'Annexe 3 (2)'!$A$7:$G$108,6,FALSE)</f>
        <v>23.660829937499997</v>
      </c>
      <c r="I64" s="64">
        <f>VLOOKUP(A64,'Annexe 3 (2)'!$A$7:$G$108,7,FALSE)</f>
        <v>23.311162500000002</v>
      </c>
      <c r="J64" s="64">
        <f>VLOOKUP(A64,'Annexe 2'!A64:G105,4,FALSE)</f>
        <v>1783.4140603124999</v>
      </c>
      <c r="K64" s="59">
        <f>VLOOKUP(A64,'Annexe 2'!A64:G105,5,FALSE)</f>
        <v>1757.0581874999998</v>
      </c>
    </row>
    <row r="65" spans="1:11" x14ac:dyDescent="0.15">
      <c r="A65" s="26" t="s">
        <v>27</v>
      </c>
      <c r="B65" s="35">
        <v>51</v>
      </c>
      <c r="C65" s="35">
        <v>55</v>
      </c>
      <c r="D65" s="28">
        <f t="shared" ref="D65:E67" si="7">J65</f>
        <v>709.9453659374999</v>
      </c>
      <c r="E65" s="28">
        <f t="shared" si="7"/>
        <v>699.45356249999998</v>
      </c>
      <c r="F65" s="28" t="s">
        <v>117</v>
      </c>
      <c r="G65" s="28" t="s">
        <v>117</v>
      </c>
      <c r="H65" s="28">
        <f>VLOOKUP(A65,'Annexe 3 (2)'!$A$7:$G$108,6,FALSE)</f>
        <v>12.29342625</v>
      </c>
      <c r="I65" s="28">
        <f>VLOOKUP(A65,'Annexe 3 (2)'!$A$7:$G$108,7,FALSE)</f>
        <v>16.9014375</v>
      </c>
      <c r="J65" s="28">
        <f>VLOOKUP(A65,'Annexe 2'!A65:G106,4,FALSE)</f>
        <v>709.9453659374999</v>
      </c>
      <c r="K65" s="29">
        <f>VLOOKUP(A65,'Annexe 2'!A65:G106,5,FALSE)</f>
        <v>699.45356249999998</v>
      </c>
    </row>
    <row r="66" spans="1:11" x14ac:dyDescent="0.15">
      <c r="A66" s="31" t="s">
        <v>28</v>
      </c>
      <c r="B66" s="34">
        <v>52</v>
      </c>
      <c r="C66" s="34">
        <v>56</v>
      </c>
      <c r="D66" s="64">
        <f t="shared" si="7"/>
        <v>731.45886187499991</v>
      </c>
      <c r="E66" s="64">
        <f t="shared" si="7"/>
        <v>720.64912499999991</v>
      </c>
      <c r="F66" s="64" t="s">
        <v>117</v>
      </c>
      <c r="G66" s="64" t="s">
        <v>117</v>
      </c>
      <c r="H66" s="64">
        <f>VLOOKUP(A66,'Annexe 3 (2)'!$A$7:$G$108,6,FALSE)</f>
        <v>12.29342625</v>
      </c>
      <c r="I66" s="64">
        <f>VLOOKUP(A66,'Annexe 3 (2)'!$A$7:$G$108,7,FALSE)</f>
        <v>16.9014375</v>
      </c>
      <c r="J66" s="64">
        <f>VLOOKUP(A66,'Annexe 2'!A66:G107,4,FALSE)</f>
        <v>731.45886187499991</v>
      </c>
      <c r="K66" s="59">
        <f>VLOOKUP(A66,'Annexe 2'!A66:G107,5,FALSE)</f>
        <v>720.64912499999991</v>
      </c>
    </row>
    <row r="67" spans="1:11" x14ac:dyDescent="0.15">
      <c r="A67" s="26" t="s">
        <v>29</v>
      </c>
      <c r="B67" s="35">
        <v>52</v>
      </c>
      <c r="C67" s="35">
        <v>56</v>
      </c>
      <c r="D67" s="28">
        <f t="shared" si="7"/>
        <v>731.45886187499991</v>
      </c>
      <c r="E67" s="28">
        <f t="shared" si="7"/>
        <v>720.64912499999991</v>
      </c>
      <c r="F67" s="28" t="s">
        <v>117</v>
      </c>
      <c r="G67" s="28" t="s">
        <v>117</v>
      </c>
      <c r="H67" s="28">
        <f>VLOOKUP(A67,'Annexe 3 (2)'!$A$7:$G$108,6,FALSE)</f>
        <v>12.29342625</v>
      </c>
      <c r="I67" s="28">
        <f>VLOOKUP(A67,'Annexe 3 (2)'!$A$7:$G$108,7,FALSE)</f>
        <v>16.9014375</v>
      </c>
      <c r="J67" s="28">
        <f>VLOOKUP(A67,'Annexe 2'!A67:G108,4,FALSE)</f>
        <v>731.45886187499991</v>
      </c>
      <c r="K67" s="29">
        <f>VLOOKUP(A67,'Annexe 2'!A67:G108,5,FALSE)</f>
        <v>720.64912499999991</v>
      </c>
    </row>
    <row r="68" spans="1:11" x14ac:dyDescent="0.15">
      <c r="A68" s="31" t="s">
        <v>31</v>
      </c>
      <c r="B68" s="34">
        <v>51</v>
      </c>
      <c r="C68" s="34">
        <v>55</v>
      </c>
      <c r="D68" s="64">
        <f>H68*35+H68*1.25*8+H68*1.5*5+H68*1.75*3</f>
        <v>1603.6871126718747</v>
      </c>
      <c r="E68" s="64">
        <f>I68*35+I68*1.25*8+I68*1.5*5+I68*1.75*3</f>
        <v>1579.9873031249997</v>
      </c>
      <c r="F68" s="64">
        <f t="shared" si="6"/>
        <v>1715.30637403125</v>
      </c>
      <c r="G68" s="64">
        <f t="shared" si="6"/>
        <v>1689.9570187500008</v>
      </c>
      <c r="H68" s="64">
        <f>VLOOKUP(A68,'Annexe 3 (2)'!$A$7:$G$108,6,FALSE)</f>
        <v>27.769473812499996</v>
      </c>
      <c r="I68" s="64">
        <f>VLOOKUP(A68,'Annexe 3 (2)'!$A$7:$G$108,7,FALSE)</f>
        <v>27.359087499999998</v>
      </c>
      <c r="J68" s="64">
        <f>VLOOKUP(A68,'Annexe 2'!A68:G109,4,FALSE)</f>
        <v>2461.3402996874997</v>
      </c>
      <c r="K68" s="59">
        <f>VLOOKUP(A68,'Annexe 2'!A68:G109,5,FALSE)</f>
        <v>2424.9658125000001</v>
      </c>
    </row>
    <row r="69" spans="1:11" x14ac:dyDescent="0.15">
      <c r="A69" s="26" t="s">
        <v>33</v>
      </c>
      <c r="B69" s="35">
        <v>52</v>
      </c>
      <c r="C69" s="35">
        <v>56</v>
      </c>
      <c r="D69" s="28">
        <f t="shared" ref="D69:E71" si="8">H69*35+H69*1.25*8+H69*1.5*5+H69*1.75*4</f>
        <v>1299.5854525937498</v>
      </c>
      <c r="E69" s="28">
        <f t="shared" si="8"/>
        <v>1280.3797562500001</v>
      </c>
      <c r="F69" s="28">
        <f t="shared" si="6"/>
        <v>457.26332356250032</v>
      </c>
      <c r="G69" s="28">
        <f t="shared" si="6"/>
        <v>450.50573750000012</v>
      </c>
      <c r="H69" s="28">
        <f>VLOOKUP(A69,'Annexe 3 (2)'!$A$7:$G$108,6,FALSE)</f>
        <v>21.841772312499998</v>
      </c>
      <c r="I69" s="28">
        <f>VLOOKUP(A69,'Annexe 3 (2)'!$A$7:$G$108,7,FALSE)</f>
        <v>21.518987500000001</v>
      </c>
      <c r="J69" s="28">
        <f>VLOOKUP(A69,'Annexe 2'!A69:G110,4,FALSE)</f>
        <v>1528.2171143749999</v>
      </c>
      <c r="K69" s="29">
        <f>VLOOKUP(A69,'Annexe 2'!A69:G110,5,FALSE)</f>
        <v>1505.6326250000002</v>
      </c>
    </row>
    <row r="70" spans="1:11" x14ac:dyDescent="0.15">
      <c r="A70" s="31" t="s">
        <v>34</v>
      </c>
      <c r="B70" s="34">
        <v>52</v>
      </c>
      <c r="C70" s="34">
        <v>56</v>
      </c>
      <c r="D70" s="64">
        <f t="shared" si="8"/>
        <v>1424.7662716874997</v>
      </c>
      <c r="E70" s="64">
        <f t="shared" si="8"/>
        <v>1403.7106125</v>
      </c>
      <c r="F70" s="64">
        <f t="shared" si="6"/>
        <v>922.2206516250003</v>
      </c>
      <c r="G70" s="64">
        <f t="shared" si="6"/>
        <v>908.59177499999942</v>
      </c>
      <c r="H70" s="64">
        <f>VLOOKUP(A70,'Annexe 3 (2)'!$A$7:$G$108,6,FALSE)</f>
        <v>23.945651624999996</v>
      </c>
      <c r="I70" s="64">
        <f>VLOOKUP(A70,'Annexe 3 (2)'!$A$7:$G$108,7,FALSE)</f>
        <v>23.591775000000002</v>
      </c>
      <c r="J70" s="64">
        <f>VLOOKUP(A70,'Annexe 2'!A70:G111,4,FALSE)</f>
        <v>1885.8765974999999</v>
      </c>
      <c r="K70" s="59">
        <f>VLOOKUP(A70,'Annexe 2'!A70:G111,5,FALSE)</f>
        <v>1858.0064999999997</v>
      </c>
    </row>
    <row r="71" spans="1:11" x14ac:dyDescent="0.15">
      <c r="A71" s="26" t="s">
        <v>36</v>
      </c>
      <c r="B71" s="35">
        <v>52</v>
      </c>
      <c r="C71" s="35">
        <v>56</v>
      </c>
      <c r="D71" s="28">
        <f t="shared" si="8"/>
        <v>1747.1587995312502</v>
      </c>
      <c r="E71" s="28">
        <f t="shared" si="8"/>
        <v>1721.3387187500002</v>
      </c>
      <c r="F71" s="28">
        <f t="shared" si="6"/>
        <v>2119.6786121875002</v>
      </c>
      <c r="G71" s="28">
        <f t="shared" si="6"/>
        <v>2088.3533124999994</v>
      </c>
      <c r="H71" s="28">
        <f>VLOOKUP(A71,'Annexe 3 (2)'!$A$7:$G$108,6,FALSE)</f>
        <v>29.364013437499999</v>
      </c>
      <c r="I71" s="28">
        <f>VLOOKUP(A71,'Annexe 3 (2)'!$A$7:$G$108,7,FALSE)</f>
        <v>28.930062500000002</v>
      </c>
      <c r="J71" s="28">
        <f>VLOOKUP(A71,'Annexe 2'!A71:G112,4,FALSE)</f>
        <v>2806.9981056250003</v>
      </c>
      <c r="K71" s="29">
        <f>VLOOKUP(A71,'Annexe 2'!A71:G112,5,FALSE)</f>
        <v>2765.5153749999999</v>
      </c>
    </row>
    <row r="72" spans="1:11" x14ac:dyDescent="0.15">
      <c r="A72" s="31" t="s">
        <v>38</v>
      </c>
      <c r="B72" s="34">
        <v>51</v>
      </c>
      <c r="C72" s="34">
        <v>56</v>
      </c>
      <c r="D72" s="64">
        <f>H72*35+H72*1.25*8+H72*1.5*5+H72*1.75*3</f>
        <v>2095.7661352031246</v>
      </c>
      <c r="E72" s="64">
        <f>I72*35+I72*1.25*8+I72*1.5*5+I72*1.75*3</f>
        <v>2064.7942218749999</v>
      </c>
      <c r="F72" s="64">
        <f t="shared" si="6"/>
        <v>3543.0284577187495</v>
      </c>
      <c r="G72" s="64">
        <f t="shared" si="6"/>
        <v>3490.668431250001</v>
      </c>
      <c r="H72" s="64">
        <f>VLOOKUP(A72,'Annexe 3 (2)'!$A$7:$G$108,6,FALSE)</f>
        <v>36.290322687499994</v>
      </c>
      <c r="I72" s="64">
        <f>VLOOKUP(A72,'Annexe 3 (2)'!$A$7:$G$108,7,FALSE)</f>
        <v>35.754012500000002</v>
      </c>
      <c r="J72" s="64">
        <f>VLOOKUP(A72,'Annexe 2'!A72:G113,4,FALSE)</f>
        <v>3867.2803640624993</v>
      </c>
      <c r="K72" s="59">
        <f>VLOOKUP(A72,'Annexe 2'!A72:G113,5,FALSE)</f>
        <v>3810.1284375000005</v>
      </c>
    </row>
    <row r="73" spans="1:11" x14ac:dyDescent="0.15">
      <c r="A73" s="26" t="s">
        <v>40</v>
      </c>
      <c r="B73" s="35">
        <v>56</v>
      </c>
      <c r="C73" s="35">
        <v>57</v>
      </c>
      <c r="D73" s="28">
        <f>H73*35+H73*1.25*8+H73*1.5*5+H73*1.75*8</f>
        <v>1534.8788067812495</v>
      </c>
      <c r="E73" s="28">
        <f>I73*35+I73*1.25*8+I73*1.5*5+I73*1.75*8</f>
        <v>1512.1958687499998</v>
      </c>
      <c r="F73" s="28">
        <f t="shared" si="6"/>
        <v>817.11967268750095</v>
      </c>
      <c r="G73" s="28">
        <f t="shared" si="6"/>
        <v>805.04401250000046</v>
      </c>
      <c r="H73" s="28">
        <f>VLOOKUP(A73,'Annexe 3 (2)'!$A$7:$G$108,6,FALSE)</f>
        <v>23.080884312499997</v>
      </c>
      <c r="I73" s="28">
        <f>VLOOKUP(A73,'Annexe 3 (2)'!$A$7:$G$108,7,FALSE)</f>
        <v>22.739787499999998</v>
      </c>
      <c r="J73" s="28">
        <f>VLOOKUP(A73,'Annexe 2'!A73:G114,4,FALSE)</f>
        <v>1943.438643125</v>
      </c>
      <c r="K73" s="29">
        <f>VLOOKUP(A73,'Annexe 2'!A73:G114,5,FALSE)</f>
        <v>1914.717875</v>
      </c>
    </row>
    <row r="74" spans="1:11" x14ac:dyDescent="0.15">
      <c r="A74" s="31" t="s">
        <v>42</v>
      </c>
      <c r="B74" s="34">
        <v>56</v>
      </c>
      <c r="C74" s="34">
        <v>57</v>
      </c>
      <c r="D74" s="64">
        <f>H74*35+H74*1.25*8+H74*1.5*5+H74*1.75*8</f>
        <v>1534.8788067812495</v>
      </c>
      <c r="E74" s="64">
        <f>I74*35+I74*1.25*8+I74*1.5*5+I74*1.75*8</f>
        <v>1512.1958687499998</v>
      </c>
      <c r="F74" s="64">
        <f t="shared" si="6"/>
        <v>817.11967268750095</v>
      </c>
      <c r="G74" s="64">
        <f t="shared" si="6"/>
        <v>805.04401250000046</v>
      </c>
      <c r="H74" s="64">
        <f>VLOOKUP(A74,'Annexe 3 (2)'!$A$7:$G$108,6,FALSE)</f>
        <v>23.080884312499997</v>
      </c>
      <c r="I74" s="64">
        <f>VLOOKUP(A74,'Annexe 3 (2)'!$A$7:$G$108,7,FALSE)</f>
        <v>22.739787499999998</v>
      </c>
      <c r="J74" s="64">
        <f>VLOOKUP(A74,'Annexe 2'!A74:G115,4,FALSE)</f>
        <v>1943.438643125</v>
      </c>
      <c r="K74" s="59">
        <f>VLOOKUP(A74,'Annexe 2'!A74:G115,5,FALSE)</f>
        <v>1914.717875</v>
      </c>
    </row>
    <row r="75" spans="1:11" x14ac:dyDescent="0.15">
      <c r="A75" s="26" t="s">
        <v>43</v>
      </c>
      <c r="B75" s="35">
        <v>52</v>
      </c>
      <c r="C75" s="35">
        <v>56</v>
      </c>
      <c r="D75" s="28">
        <f>H75*35+H75*1.25*8+H75*1.5*5+H75*1.75*4</f>
        <v>1430.1774396874996</v>
      </c>
      <c r="E75" s="28">
        <f>I75*35+I75*1.25*8+I75*1.5*5+I75*1.75*4</f>
        <v>1409.0418124999999</v>
      </c>
      <c r="F75" s="28">
        <f t="shared" si="6"/>
        <v>942.31927562500096</v>
      </c>
      <c r="G75" s="28">
        <f t="shared" si="6"/>
        <v>928.39337500000011</v>
      </c>
      <c r="H75" s="28">
        <f>VLOOKUP(A75,'Annexe 3 (2)'!$A$7:$G$108,6,FALSE)</f>
        <v>24.036595624999997</v>
      </c>
      <c r="I75" s="28">
        <f>VLOOKUP(A75,'Annexe 3 (2)'!$A$7:$G$108,7,FALSE)</f>
        <v>23.681374999999999</v>
      </c>
      <c r="J75" s="28">
        <f>VLOOKUP(A75,'Annexe 2'!A75:G116,4,FALSE)</f>
        <v>1901.3370775000001</v>
      </c>
      <c r="K75" s="29">
        <f>VLOOKUP(A75,'Annexe 2'!A75:G116,5,FALSE)</f>
        <v>1873.2384999999999</v>
      </c>
    </row>
    <row r="76" spans="1:11" x14ac:dyDescent="0.15">
      <c r="A76" s="31" t="s">
        <v>47</v>
      </c>
      <c r="B76" s="34">
        <v>51</v>
      </c>
      <c r="C76" s="34">
        <v>55</v>
      </c>
      <c r="D76" s="64">
        <f>H76*35+H76*1.25*8+H76*1.5*5+H76*1.75*3</f>
        <v>1695.7717760156252</v>
      </c>
      <c r="E76" s="64">
        <f>I76*35+I76*1.25*8+I76*1.5*5+I76*1.75*3</f>
        <v>1670.7111093750002</v>
      </c>
      <c r="F76" s="64">
        <f t="shared" si="6"/>
        <v>2057.3351235937498</v>
      </c>
      <c r="G76" s="64">
        <f t="shared" si="6"/>
        <v>2026.9311562499993</v>
      </c>
      <c r="H76" s="64">
        <f>VLOOKUP(A76,'Annexe 3 (2)'!$A$7:$G$108,6,FALSE)</f>
        <v>29.364013437499999</v>
      </c>
      <c r="I76" s="64">
        <f>VLOOKUP(A76,'Annexe 3 (2)'!$A$7:$G$108,7,FALSE)</f>
        <v>28.930062500000002</v>
      </c>
      <c r="J76" s="64">
        <f>VLOOKUP(A76,'Annexe 2'!A76:G117,4,FALSE)</f>
        <v>2724.4393378125001</v>
      </c>
      <c r="K76" s="59">
        <f>VLOOKUP(A76,'Annexe 2'!A76:G117,5,FALSE)</f>
        <v>2684.1766874999998</v>
      </c>
    </row>
    <row r="77" spans="1:11" x14ac:dyDescent="0.15">
      <c r="A77" s="26" t="s">
        <v>53</v>
      </c>
      <c r="B77" s="35">
        <v>52</v>
      </c>
      <c r="C77" s="35">
        <v>56</v>
      </c>
      <c r="D77" s="28">
        <f>H77*35+H77*1.25*8+H77*1.5*5+H77*1.75*4</f>
        <v>1296.11892309375</v>
      </c>
      <c r="E77" s="28">
        <f>I77*35+I77*1.25*8+I77*1.5*5+I77*1.75*4</f>
        <v>1276.9644562500002</v>
      </c>
      <c r="F77" s="28">
        <f t="shared" si="6"/>
        <v>444.38764256249942</v>
      </c>
      <c r="G77" s="28">
        <f t="shared" si="6"/>
        <v>437.82033749999937</v>
      </c>
      <c r="H77" s="28">
        <f>VLOOKUP(A77,'Annexe 3 (2)'!$A$7:$G$108,6,FALSE)</f>
        <v>21.7835113125</v>
      </c>
      <c r="I77" s="28">
        <f>VLOOKUP(A77,'Annexe 3 (2)'!$A$7:$G$108,7,FALSE)</f>
        <v>21.4615875</v>
      </c>
      <c r="J77" s="28">
        <f>VLOOKUP(A77,'Annexe 2'!A77:G118,4,FALSE)</f>
        <v>1518.3127443749997</v>
      </c>
      <c r="K77" s="29">
        <f>VLOOKUP(A77,'Annexe 2'!A77:G118,5,FALSE)</f>
        <v>1495.8746249999999</v>
      </c>
    </row>
    <row r="78" spans="1:11" x14ac:dyDescent="0.15">
      <c r="A78" s="31" t="s">
        <v>54</v>
      </c>
      <c r="B78" s="34">
        <v>56</v>
      </c>
      <c r="C78" s="34">
        <v>57</v>
      </c>
      <c r="D78" s="64">
        <f>H78*35+H78*1.25*8+H78*1.5*5+H78*1.75*8</f>
        <v>1462.4295214374995</v>
      </c>
      <c r="E78" s="64">
        <f>I78*35+I78*1.25*8+I78*1.5*5+I78*1.75*8</f>
        <v>1440.8172625000002</v>
      </c>
      <c r="F78" s="64">
        <f t="shared" si="6"/>
        <v>548.02232712500063</v>
      </c>
      <c r="G78" s="64">
        <f t="shared" si="6"/>
        <v>539.9234749999996</v>
      </c>
      <c r="H78" s="64">
        <f>VLOOKUP(A78,'Annexe 3 (2)'!$A$7:$G$108,6,FALSE)</f>
        <v>21.991421374999994</v>
      </c>
      <c r="I78" s="64">
        <f>VLOOKUP(A78,'Annexe 3 (2)'!$A$7:$G$108,7,FALSE)</f>
        <v>21.666425</v>
      </c>
      <c r="J78" s="64">
        <f>VLOOKUP(A78,'Annexe 2'!A78:G119,4,FALSE)</f>
        <v>1736.4406849999998</v>
      </c>
      <c r="K78" s="59">
        <f>VLOOKUP(A78,'Annexe 2'!A78:G119,5,FALSE)</f>
        <v>1710.779</v>
      </c>
    </row>
    <row r="79" spans="1:11" x14ac:dyDescent="0.15">
      <c r="A79" s="26" t="s">
        <v>57</v>
      </c>
      <c r="B79" s="35">
        <v>52</v>
      </c>
      <c r="C79" s="35">
        <v>56</v>
      </c>
      <c r="D79" s="28">
        <f>H79*35+H79*1.25*8+H79*1.5*5+H79*1.75*4</f>
        <v>1296.11892309375</v>
      </c>
      <c r="E79" s="28">
        <f>I79*35+I79*1.25*8+I79*1.5*5+I79*1.75*4</f>
        <v>1276.9644562500002</v>
      </c>
      <c r="F79" s="28">
        <f t="shared" si="6"/>
        <v>444.38764256249942</v>
      </c>
      <c r="G79" s="28">
        <f t="shared" si="6"/>
        <v>437.82033749999937</v>
      </c>
      <c r="H79" s="28">
        <f>VLOOKUP(A79,'Annexe 3 (2)'!$A$7:$G$108,6,FALSE)</f>
        <v>21.7835113125</v>
      </c>
      <c r="I79" s="28">
        <f>VLOOKUP(A79,'Annexe 3 (2)'!$A$7:$G$108,7,FALSE)</f>
        <v>21.4615875</v>
      </c>
      <c r="J79" s="28">
        <f>VLOOKUP(A79,'Annexe 2'!A79:G120,4,FALSE)</f>
        <v>1518.3127443749997</v>
      </c>
      <c r="K79" s="29">
        <f>VLOOKUP(A79,'Annexe 2'!A79:G120,5,FALSE)</f>
        <v>1495.8746249999999</v>
      </c>
    </row>
    <row r="80" spans="1:11" x14ac:dyDescent="0.15">
      <c r="A80" s="31" t="s">
        <v>60</v>
      </c>
      <c r="B80" s="34">
        <v>51</v>
      </c>
      <c r="C80" s="34">
        <v>56</v>
      </c>
      <c r="D80" s="64">
        <f>H80*35+H80*1.25*8+H80*1.5*5+H80*1.75*3</f>
        <v>2114.1994804218743</v>
      </c>
      <c r="E80" s="64">
        <f>I80*35+I80*1.25*8+I80*1.5*5+I80*1.75*3</f>
        <v>2082.9551531249999</v>
      </c>
      <c r="F80" s="64">
        <f t="shared" si="6"/>
        <v>3611.4951685312499</v>
      </c>
      <c r="G80" s="64">
        <f t="shared" si="6"/>
        <v>3558.1233187499993</v>
      </c>
      <c r="H80" s="64">
        <f>VLOOKUP(A80,'Annexe 3 (2)'!$A$7:$G$108,6,FALSE)</f>
        <v>36.609514812499995</v>
      </c>
      <c r="I80" s="64">
        <f>VLOOKUP(A80,'Annexe 3 (2)'!$A$7:$G$108,7,FALSE)</f>
        <v>36.068487499999996</v>
      </c>
      <c r="J80" s="64">
        <f>VLOOKUP(A80,'Annexe 2'!A80:G121,4,FALSE)</f>
        <v>3919.9470646874993</v>
      </c>
      <c r="K80" s="59">
        <f>VLOOKUP(A80,'Annexe 2'!A80:G121,5,FALSE)</f>
        <v>3862.0168124999996</v>
      </c>
    </row>
    <row r="81" spans="1:11" x14ac:dyDescent="0.15">
      <c r="A81" s="26" t="s">
        <v>61</v>
      </c>
      <c r="B81" s="35">
        <v>51</v>
      </c>
      <c r="C81" s="35">
        <v>56</v>
      </c>
      <c r="D81" s="28">
        <f>H81*35+H81*1.25*8+H81*1.5*5+H81*1.75*3</f>
        <v>2095.7661352031246</v>
      </c>
      <c r="E81" s="28">
        <f>I81*35+I81*1.25*8+I81*1.5*5+I81*1.75*3</f>
        <v>2064.7942218749999</v>
      </c>
      <c r="F81" s="28">
        <f t="shared" si="6"/>
        <v>3543.0284577187495</v>
      </c>
      <c r="G81" s="28">
        <f t="shared" si="6"/>
        <v>3490.668431250001</v>
      </c>
      <c r="H81" s="28">
        <f>VLOOKUP(A81,'Annexe 3 (2)'!$A$7:$G$108,6,FALSE)</f>
        <v>36.290322687499994</v>
      </c>
      <c r="I81" s="28">
        <f>VLOOKUP(A81,'Annexe 3 (2)'!$A$7:$G$108,7,FALSE)</f>
        <v>35.754012500000002</v>
      </c>
      <c r="J81" s="28">
        <f>VLOOKUP(A81,'Annexe 2'!A81:G122,4,FALSE)</f>
        <v>3867.2803640624993</v>
      </c>
      <c r="K81" s="29">
        <f>VLOOKUP(A81,'Annexe 2'!A81:G122,5,FALSE)</f>
        <v>3810.1284375000005</v>
      </c>
    </row>
    <row r="82" spans="1:11" x14ac:dyDescent="0.15">
      <c r="A82" s="31" t="s">
        <v>63</v>
      </c>
      <c r="B82" s="34">
        <v>56</v>
      </c>
      <c r="C82" s="34">
        <v>57</v>
      </c>
      <c r="D82" s="64">
        <f>H82*35+H82*1.25*8+H82*1.5*5+H82*1.75*8</f>
        <v>1416.7936179687497</v>
      </c>
      <c r="E82" s="64">
        <f>I82*35+I82*1.25*8+I82*1.5*5+I82*1.75*8</f>
        <v>1395.8557812499998</v>
      </c>
      <c r="F82" s="64">
        <f t="shared" si="6"/>
        <v>378.51754281250078</v>
      </c>
      <c r="G82" s="64">
        <f t="shared" si="6"/>
        <v>372.92368750000014</v>
      </c>
      <c r="H82" s="64">
        <f>VLOOKUP(A82,'Annexe 3 (2)'!$A$7:$G$108,6,FALSE)</f>
        <v>21.305167187499997</v>
      </c>
      <c r="I82" s="64">
        <f>VLOOKUP(A82,'Annexe 3 (2)'!$A$7:$G$108,7,FALSE)</f>
        <v>20.990312499999998</v>
      </c>
      <c r="J82" s="64">
        <f>VLOOKUP(A82,'Annexe 2'!A82:G123,4,FALSE)</f>
        <v>1606.0523893750001</v>
      </c>
      <c r="K82" s="59">
        <f>VLOOKUP(A82,'Annexe 2'!A82:G123,5,FALSE)</f>
        <v>1582.3176249999999</v>
      </c>
    </row>
    <row r="83" spans="1:11" x14ac:dyDescent="0.15">
      <c r="A83" s="26" t="s">
        <v>64</v>
      </c>
      <c r="B83" s="35">
        <v>51</v>
      </c>
      <c r="C83" s="35">
        <v>55</v>
      </c>
      <c r="D83" s="28">
        <f>H83*35+H83*1.25*8+H83*1.5*5+H83*1.75*3</f>
        <v>1445.8086395156249</v>
      </c>
      <c r="E83" s="28">
        <f>I83*35+I83*1.25*8+I83*1.5*5+I83*1.75*3</f>
        <v>1424.442009375</v>
      </c>
      <c r="F83" s="28">
        <f t="shared" si="6"/>
        <v>1128.9006165937499</v>
      </c>
      <c r="G83" s="28">
        <f t="shared" si="6"/>
        <v>1112.2173562499993</v>
      </c>
      <c r="H83" s="28">
        <f>VLOOKUP(A83,'Annexe 3 (2)'!$A$7:$G$108,6,FALSE)</f>
        <v>25.035647437499996</v>
      </c>
      <c r="I83" s="28">
        <f>VLOOKUP(A83,'Annexe 3 (2)'!$A$7:$G$108,7,FALSE)</f>
        <v>24.6656625</v>
      </c>
      <c r="J83" s="28">
        <f>VLOOKUP(A83,'Annexe 2'!A83:G124,4,FALSE)</f>
        <v>2010.2589478124999</v>
      </c>
      <c r="K83" s="29">
        <f>VLOOKUP(A83,'Annexe 2'!A83:G124,5,FALSE)</f>
        <v>1980.5506874999996</v>
      </c>
    </row>
    <row r="84" spans="1:11" x14ac:dyDescent="0.15">
      <c r="A84" s="31" t="s">
        <v>65</v>
      </c>
      <c r="B84" s="34">
        <v>51</v>
      </c>
      <c r="C84" s="34">
        <v>55</v>
      </c>
      <c r="D84" s="64">
        <f>H84*35+H84*1.25*8+H84*1.5*5+H84*1.75*3</f>
        <v>1695.7717760156252</v>
      </c>
      <c r="E84" s="64">
        <f>I84*35+I84*1.25*8+I84*1.5*5+I84*1.75*3</f>
        <v>1670.7111093750002</v>
      </c>
      <c r="F84" s="64">
        <f t="shared" si="6"/>
        <v>2057.3351235937498</v>
      </c>
      <c r="G84" s="64">
        <f t="shared" si="6"/>
        <v>2026.9311562499993</v>
      </c>
      <c r="H84" s="64">
        <f>VLOOKUP(A84,'Annexe 3 (2)'!$A$7:$G$108,6,FALSE)</f>
        <v>29.364013437499999</v>
      </c>
      <c r="I84" s="64">
        <f>VLOOKUP(A84,'Annexe 3 (2)'!$A$7:$G$108,7,FALSE)</f>
        <v>28.930062500000002</v>
      </c>
      <c r="J84" s="64">
        <f>VLOOKUP(A84,'Annexe 2'!A84:G125,4,FALSE)</f>
        <v>2724.4393378125001</v>
      </c>
      <c r="K84" s="59">
        <f>VLOOKUP(A84,'Annexe 2'!A84:G125,5,FALSE)</f>
        <v>2684.1766874999998</v>
      </c>
    </row>
    <row r="85" spans="1:11" x14ac:dyDescent="0.15">
      <c r="A85" s="26" t="s">
        <v>66</v>
      </c>
      <c r="B85" s="35">
        <v>52</v>
      </c>
      <c r="C85" s="35">
        <v>56</v>
      </c>
      <c r="D85" s="28">
        <f>H85*35+H85*1.25*8+H85*1.5*5+H85*1.75*4</f>
        <v>1217.5777219374997</v>
      </c>
      <c r="E85" s="28">
        <f>I85*35+I85*1.25*8+I85*1.5*5+I85*1.75*4</f>
        <v>1199.5839624999999</v>
      </c>
      <c r="F85" s="28">
        <f t="shared" si="6"/>
        <v>152.66318112500039</v>
      </c>
      <c r="G85" s="28">
        <f t="shared" si="6"/>
        <v>150.40707500000008</v>
      </c>
      <c r="H85" s="28">
        <f>VLOOKUP(A85,'Annexe 3 (2)'!$A$7:$G$108,6,FALSE)</f>
        <v>20.463491124999997</v>
      </c>
      <c r="I85" s="28">
        <f>VLOOKUP(A85,'Annexe 3 (2)'!$A$7:$G$108,7,FALSE)</f>
        <v>20.161075</v>
      </c>
      <c r="J85" s="28">
        <f>VLOOKUP(A85,'Annexe 2'!A85:G126,4,FALSE)</f>
        <v>1293.9093124999999</v>
      </c>
      <c r="K85" s="29">
        <f>VLOOKUP(A85,'Annexe 2'!A85:G126,5,FALSE)</f>
        <v>1274.7874999999999</v>
      </c>
    </row>
    <row r="86" spans="1:11" x14ac:dyDescent="0.15">
      <c r="A86" s="31" t="s">
        <v>70</v>
      </c>
      <c r="B86" s="34">
        <v>56</v>
      </c>
      <c r="C86" s="34">
        <v>57</v>
      </c>
      <c r="D86" s="64">
        <f>H86*35+H86*1.25*8+H86*1.5*5+H86*1.75*8</f>
        <v>1416.7936179687497</v>
      </c>
      <c r="E86" s="64">
        <f>I86*35+I86*1.25*8+I86*1.5*5+I86*1.75*8</f>
        <v>1395.8557812499998</v>
      </c>
      <c r="F86" s="64">
        <f t="shared" si="6"/>
        <v>378.51754281250078</v>
      </c>
      <c r="G86" s="64">
        <f t="shared" si="6"/>
        <v>372.92368750000014</v>
      </c>
      <c r="H86" s="64">
        <f>VLOOKUP(A86,'Annexe 3 (2)'!$A$7:$G$108,6,FALSE)</f>
        <v>21.305167187499997</v>
      </c>
      <c r="I86" s="64">
        <f>VLOOKUP(A86,'Annexe 3 (2)'!$A$7:$G$108,7,FALSE)</f>
        <v>20.990312499999998</v>
      </c>
      <c r="J86" s="64">
        <f>VLOOKUP(A86,'Annexe 2'!A86:G127,4,FALSE)</f>
        <v>1606.0523893750001</v>
      </c>
      <c r="K86" s="59">
        <f>VLOOKUP(A86,'Annexe 2'!A86:G127,5,FALSE)</f>
        <v>1582.3176249999999</v>
      </c>
    </row>
    <row r="87" spans="1:11" x14ac:dyDescent="0.15">
      <c r="A87" s="26" t="s">
        <v>83</v>
      </c>
      <c r="B87" s="35">
        <v>52</v>
      </c>
      <c r="C87" s="35">
        <v>56</v>
      </c>
      <c r="D87" s="28">
        <f>H87*35+H87*1.25*8+H87*1.5*5+H87*1.75*4</f>
        <v>1299.5854525937498</v>
      </c>
      <c r="E87" s="28">
        <f>I87*35+I87*1.25*8+I87*1.5*5+I87*1.75*4</f>
        <v>1280.3797562500001</v>
      </c>
      <c r="F87" s="28">
        <f t="shared" si="6"/>
        <v>457.26332356250032</v>
      </c>
      <c r="G87" s="28">
        <f t="shared" si="6"/>
        <v>450.50573750000012</v>
      </c>
      <c r="H87" s="28">
        <f>VLOOKUP(A87,'Annexe 3 (2)'!$A$7:$G$108,6,FALSE)</f>
        <v>21.841772312499998</v>
      </c>
      <c r="I87" s="28">
        <f>VLOOKUP(A87,'Annexe 3 (2)'!$A$7:$G$108,7,FALSE)</f>
        <v>21.518987500000001</v>
      </c>
      <c r="J87" s="28">
        <f>VLOOKUP(A87,'Annexe 2'!A87:G128,4,FALSE)</f>
        <v>1528.2171143749999</v>
      </c>
      <c r="K87" s="29">
        <f>VLOOKUP(A87,'Annexe 2'!A87:G128,5,FALSE)</f>
        <v>1505.6326250000002</v>
      </c>
    </row>
    <row r="88" spans="1:11" x14ac:dyDescent="0.15">
      <c r="A88" s="31" t="s">
        <v>84</v>
      </c>
      <c r="B88" s="34">
        <v>51</v>
      </c>
      <c r="C88" s="34">
        <v>55</v>
      </c>
      <c r="D88" s="64">
        <f>H88*35+H88*1.25*8+H88*1.5*5+H88*1.75*3</f>
        <v>1382.8613813437498</v>
      </c>
      <c r="E88" s="64">
        <f>I88*35+I88*1.25*8+I88*1.5*5+I88*1.75*3</f>
        <v>1362.42500625</v>
      </c>
      <c r="F88" s="64">
        <f t="shared" si="6"/>
        <v>895.09651481250012</v>
      </c>
      <c r="G88" s="64">
        <f t="shared" si="6"/>
        <v>881.86848749999945</v>
      </c>
      <c r="H88" s="64">
        <f>VLOOKUP(A88,'Annexe 3 (2)'!$A$7:$G$108,6,FALSE)</f>
        <v>23.945651624999996</v>
      </c>
      <c r="I88" s="64">
        <f>VLOOKUP(A88,'Annexe 3 (2)'!$A$7:$G$108,7,FALSE)</f>
        <v>23.591775000000002</v>
      </c>
      <c r="J88" s="64">
        <f>VLOOKUP(A88,'Annexe 2'!A88:G129,4,FALSE)</f>
        <v>1830.4096387499999</v>
      </c>
      <c r="K88" s="59">
        <f>VLOOKUP(A88,'Annexe 2'!A88:G129,5,FALSE)</f>
        <v>1803.3592499999997</v>
      </c>
    </row>
    <row r="89" spans="1:11" x14ac:dyDescent="0.15">
      <c r="A89" s="26" t="s">
        <v>85</v>
      </c>
      <c r="B89" s="35">
        <v>52</v>
      </c>
      <c r="C89" s="35">
        <v>56</v>
      </c>
      <c r="D89" s="28">
        <f>H89*35+H89*1.25*8+H89*1.5*5+H89*1.75*4</f>
        <v>1512.5814961250001</v>
      </c>
      <c r="E89" s="28">
        <f>I89*35+I89*1.25*8+I89*1.5*5+I89*1.75*4</f>
        <v>1490.2280750000002</v>
      </c>
      <c r="F89" s="28">
        <f t="shared" si="6"/>
        <v>1248.3914852499997</v>
      </c>
      <c r="G89" s="28">
        <f t="shared" si="6"/>
        <v>1229.9423500000007</v>
      </c>
      <c r="H89" s="28">
        <f>VLOOKUP(A89,'Annexe 3 (2)'!$A$7:$G$108,6,FALSE)</f>
        <v>25.421537749999999</v>
      </c>
      <c r="I89" s="28">
        <f>VLOOKUP(A89,'Annexe 3 (2)'!$A$7:$G$108,7,FALSE)</f>
        <v>25.045850000000002</v>
      </c>
      <c r="J89" s="28">
        <f>VLOOKUP(A89,'Annexe 2'!A89:G130,4,FALSE)</f>
        <v>2136.7772387499999</v>
      </c>
      <c r="K89" s="29">
        <f>VLOOKUP(A89,'Annexe 2'!A89:G130,5,FALSE)</f>
        <v>2105.1992500000006</v>
      </c>
    </row>
    <row r="90" spans="1:11" x14ac:dyDescent="0.15">
      <c r="A90" s="31" t="s">
        <v>88</v>
      </c>
      <c r="B90" s="34">
        <v>51</v>
      </c>
      <c r="C90" s="34">
        <v>55</v>
      </c>
      <c r="D90" s="64">
        <f>H90*35+H90*1.25*8+H90*1.5*5+H90*1.75*3</f>
        <v>1382.8613813437498</v>
      </c>
      <c r="E90" s="64">
        <f>I90*35+I90*1.25*8+I90*1.5*5+I90*1.75*3</f>
        <v>1362.42500625</v>
      </c>
      <c r="F90" s="64">
        <f t="shared" si="6"/>
        <v>895.09651481250012</v>
      </c>
      <c r="G90" s="64">
        <f t="shared" si="6"/>
        <v>881.86848749999945</v>
      </c>
      <c r="H90" s="64">
        <f>VLOOKUP(A90,'Annexe 3 (2)'!$A$7:$G$108,6,FALSE)</f>
        <v>23.945651624999996</v>
      </c>
      <c r="I90" s="64">
        <f>VLOOKUP(A90,'Annexe 3 (2)'!$A$7:$G$108,7,FALSE)</f>
        <v>23.591775000000002</v>
      </c>
      <c r="J90" s="64">
        <f>VLOOKUP(A90,'Annexe 2'!A90:G131,4,FALSE)</f>
        <v>1830.4096387499999</v>
      </c>
      <c r="K90" s="59">
        <f>VLOOKUP(A90,'Annexe 2'!A90:G131,5,FALSE)</f>
        <v>1803.3592499999997</v>
      </c>
    </row>
    <row r="91" spans="1:11" x14ac:dyDescent="0.15">
      <c r="A91" s="26" t="s">
        <v>90</v>
      </c>
      <c r="B91" s="35">
        <v>52</v>
      </c>
      <c r="C91" s="35">
        <v>56</v>
      </c>
      <c r="D91" s="28">
        <f>H91*35+H91*1.25*8+H91*1.5*5+H91*1.75*4</f>
        <v>1242.0019587500001</v>
      </c>
      <c r="E91" s="28">
        <f>I91*35+I91*1.25*8+I91*1.5*5+I91*1.75*4</f>
        <v>1223.64725</v>
      </c>
      <c r="F91" s="28">
        <f t="shared" si="6"/>
        <v>243.38177499999938</v>
      </c>
      <c r="G91" s="28">
        <f t="shared" si="6"/>
        <v>239.78499999999985</v>
      </c>
      <c r="H91" s="28">
        <f>VLOOKUP(A91,'Annexe 3 (2)'!$A$7:$G$108,6,FALSE)</f>
        <v>20.8739825</v>
      </c>
      <c r="I91" s="28">
        <f>VLOOKUP(A91,'Annexe 3 (2)'!$A$7:$G$108,7,FALSE)</f>
        <v>20.5655</v>
      </c>
      <c r="J91" s="28">
        <f>VLOOKUP(A91,'Annexe 2'!A91:G132,4,FALSE)</f>
        <v>1363.6928462499998</v>
      </c>
      <c r="K91" s="29">
        <f>VLOOKUP(A91,'Annexe 2'!A91:G132,5,FALSE)</f>
        <v>1343.5397499999999</v>
      </c>
    </row>
    <row r="92" spans="1:11" x14ac:dyDescent="0.15">
      <c r="A92" s="31" t="s">
        <v>96</v>
      </c>
      <c r="B92" s="34">
        <v>56</v>
      </c>
      <c r="C92" s="34">
        <v>57</v>
      </c>
      <c r="D92" s="64">
        <f>H92*35+H92*1.25*8+H92*1.5*5+H92*1.75*8</f>
        <v>1452.0703426249997</v>
      </c>
      <c r="E92" s="64">
        <f>I92*35+I92*1.25*8+I92*1.5*5+I92*1.75*8</f>
        <v>1430.611175</v>
      </c>
      <c r="F92" s="64">
        <f t="shared" si="6"/>
        <v>509.54537725000046</v>
      </c>
      <c r="G92" s="64">
        <f t="shared" si="6"/>
        <v>502.01515000000018</v>
      </c>
      <c r="H92" s="64">
        <f>VLOOKUP(A92,'Annexe 3 (2)'!$A$7:$G$108,6,FALSE)</f>
        <v>21.835644249999998</v>
      </c>
      <c r="I92" s="64">
        <f>VLOOKUP(A92,'Annexe 3 (2)'!$A$7:$G$108,7,FALSE)</f>
        <v>21.51295</v>
      </c>
      <c r="J92" s="64">
        <f>VLOOKUP(A92,'Annexe 2'!A92:G133,4,FALSE)</f>
        <v>1706.84303125</v>
      </c>
      <c r="K92" s="59">
        <f>VLOOKUP(A92,'Annexe 2'!A92:G133,5,FALSE)</f>
        <v>1681.6187500000001</v>
      </c>
    </row>
    <row r="93" spans="1:11" x14ac:dyDescent="0.15">
      <c r="A93" s="26" t="s">
        <v>98</v>
      </c>
      <c r="B93" s="35">
        <v>56</v>
      </c>
      <c r="C93" s="35">
        <v>57</v>
      </c>
      <c r="D93" s="28">
        <f>H93*35+H93*1.25*8+H93*1.5*5+H93*1.75*8</f>
        <v>1452.0703426249997</v>
      </c>
      <c r="E93" s="28">
        <f>I93*35+I93*1.25*8+I93*1.5*5+I93*1.75*8</f>
        <v>1430.611175</v>
      </c>
      <c r="F93" s="28">
        <f t="shared" si="6"/>
        <v>509.54537725000046</v>
      </c>
      <c r="G93" s="28">
        <f t="shared" si="6"/>
        <v>502.01515000000018</v>
      </c>
      <c r="H93" s="28">
        <f>VLOOKUP(A93,'Annexe 3 (2)'!$A$7:$G$108,6,FALSE)</f>
        <v>21.835644249999998</v>
      </c>
      <c r="I93" s="28">
        <f>VLOOKUP(A93,'Annexe 3 (2)'!$A$7:$G$108,7,FALSE)</f>
        <v>21.51295</v>
      </c>
      <c r="J93" s="28">
        <f>VLOOKUP(A93,'Annexe 2'!A93:G134,4,FALSE)</f>
        <v>1706.84303125</v>
      </c>
      <c r="K93" s="29">
        <f>VLOOKUP(A93,'Annexe 2'!A93:G134,5,FALSE)</f>
        <v>1681.6187500000001</v>
      </c>
    </row>
    <row r="94" spans="1:11" ht="15.75" thickBot="1" x14ac:dyDescent="0.2">
      <c r="A94" s="38" t="s">
        <v>104</v>
      </c>
      <c r="B94" s="41">
        <v>52</v>
      </c>
      <c r="C94" s="41">
        <v>56</v>
      </c>
      <c r="D94" s="65">
        <f>J94</f>
        <v>731.45886187499991</v>
      </c>
      <c r="E94" s="65">
        <f>K94</f>
        <v>720.64912499999991</v>
      </c>
      <c r="F94" s="65" t="s">
        <v>117</v>
      </c>
      <c r="G94" s="65" t="s">
        <v>117</v>
      </c>
      <c r="H94" s="65">
        <f>VLOOKUP(A94,'Annexe 3 (2)'!$A$7:$G$108,6,FALSE)</f>
        <v>12.29342625</v>
      </c>
      <c r="I94" s="65">
        <f>VLOOKUP(A94,'Annexe 3 (2)'!$A$7:$G$108,7,FALSE)</f>
        <v>16.9014375</v>
      </c>
      <c r="J94" s="65">
        <f>VLOOKUP(A94,'Annexe 2'!A94:G135,4,FALSE)</f>
        <v>731.45886187499991</v>
      </c>
      <c r="K94" s="60">
        <f>VLOOKUP(A94,'Annexe 2'!A94:G135,5,FALSE)</f>
        <v>720.64912499999991</v>
      </c>
    </row>
  </sheetData>
  <mergeCells count="4">
    <mergeCell ref="A1:K1"/>
    <mergeCell ref="A4:K4"/>
    <mergeCell ref="A6:K6"/>
    <mergeCell ref="A51:K51"/>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D8135-D97A-D742-BA03-13AFC0F7FF79}">
  <sheetPr>
    <tabColor rgb="FF7030A0"/>
  </sheetPr>
  <dimension ref="A1:J48"/>
  <sheetViews>
    <sheetView zoomScaleNormal="100" workbookViewId="0">
      <selection activeCell="A4" sqref="A4"/>
    </sheetView>
  </sheetViews>
  <sheetFormatPr defaultColWidth="17.87890625" defaultRowHeight="14.25" x14ac:dyDescent="0.15"/>
  <cols>
    <col min="1" max="1" width="16.02734375" style="96" customWidth="1"/>
    <col min="2" max="2" width="8.875" style="96" customWidth="1"/>
    <col min="3" max="3" width="20.46875" style="96" customWidth="1"/>
    <col min="4" max="4" width="17.015625" style="96" customWidth="1"/>
    <col min="5" max="7" width="14.796875" style="96" customWidth="1"/>
    <col min="8" max="10" width="18.37109375" style="96" customWidth="1"/>
    <col min="11" max="16384" width="17.87890625" style="96"/>
  </cols>
  <sheetData>
    <row r="1" spans="1:10" ht="30" customHeight="1" x14ac:dyDescent="0.15">
      <c r="A1" s="97" t="s">
        <v>210</v>
      </c>
    </row>
    <row r="2" spans="1:10" ht="14.1" customHeight="1" x14ac:dyDescent="0.15">
      <c r="A2" s="97"/>
    </row>
    <row r="3" spans="1:10" x14ac:dyDescent="0.15">
      <c r="A3" s="96" t="s">
        <v>248</v>
      </c>
    </row>
    <row r="4" spans="1:10" x14ac:dyDescent="0.15">
      <c r="A4" s="98" t="s">
        <v>135</v>
      </c>
    </row>
    <row r="5" spans="1:10" ht="15" thickBot="1" x14ac:dyDescent="0.2">
      <c r="B5" s="215"/>
      <c r="C5" s="215"/>
    </row>
    <row r="6" spans="1:10" s="104" customFormat="1" ht="40.5" x14ac:dyDescent="0.15">
      <c r="A6" s="99" t="s">
        <v>136</v>
      </c>
      <c r="B6" s="100" t="s">
        <v>137</v>
      </c>
      <c r="C6" s="100" t="s">
        <v>138</v>
      </c>
      <c r="D6" s="101" t="s">
        <v>139</v>
      </c>
      <c r="E6" s="102" t="s">
        <v>140</v>
      </c>
      <c r="F6" s="103" t="s">
        <v>141</v>
      </c>
      <c r="G6" s="101" t="s">
        <v>142</v>
      </c>
      <c r="H6" s="102" t="s">
        <v>143</v>
      </c>
      <c r="I6" s="103" t="s">
        <v>144</v>
      </c>
      <c r="J6" s="101" t="s">
        <v>145</v>
      </c>
    </row>
    <row r="7" spans="1:10" ht="27" x14ac:dyDescent="0.15">
      <c r="A7" s="105" t="s">
        <v>146</v>
      </c>
      <c r="B7" s="106">
        <v>1</v>
      </c>
      <c r="C7" s="107" t="s">
        <v>147</v>
      </c>
      <c r="D7" s="108" t="s">
        <v>148</v>
      </c>
      <c r="E7" s="105" t="s">
        <v>117</v>
      </c>
      <c r="F7" s="109" t="s">
        <v>117</v>
      </c>
      <c r="G7" s="110" t="s">
        <v>117</v>
      </c>
      <c r="H7" s="111" t="s">
        <v>117</v>
      </c>
      <c r="I7" s="112" t="s">
        <v>117</v>
      </c>
      <c r="J7" s="110" t="s">
        <v>117</v>
      </c>
    </row>
    <row r="8" spans="1:10" ht="27" x14ac:dyDescent="0.15">
      <c r="A8" s="113" t="s">
        <v>149</v>
      </c>
      <c r="B8" s="114">
        <v>2</v>
      </c>
      <c r="C8" s="115" t="s">
        <v>150</v>
      </c>
      <c r="D8" s="116">
        <v>2619</v>
      </c>
      <c r="E8" s="117">
        <v>0.03</v>
      </c>
      <c r="F8" s="118">
        <v>0.03</v>
      </c>
      <c r="G8" s="119">
        <v>0.03</v>
      </c>
      <c r="H8" s="120">
        <f>D8+1*E8*D8</f>
        <v>2697.57</v>
      </c>
      <c r="I8" s="121">
        <f>D8+2*E8*D8</f>
        <v>2776.14</v>
      </c>
      <c r="J8" s="122">
        <f>D8+3*E8*D8</f>
        <v>2854.71</v>
      </c>
    </row>
    <row r="9" spans="1:10" ht="27" x14ac:dyDescent="0.15">
      <c r="A9" s="105" t="s">
        <v>151</v>
      </c>
      <c r="B9" s="109">
        <v>3</v>
      </c>
      <c r="C9" s="109" t="s">
        <v>152</v>
      </c>
      <c r="D9" s="123">
        <v>2101</v>
      </c>
      <c r="E9" s="124">
        <v>0.03</v>
      </c>
      <c r="F9" s="125">
        <v>0.03</v>
      </c>
      <c r="G9" s="126">
        <v>0.03</v>
      </c>
      <c r="H9" s="111">
        <f>D9+1*E9*D9</f>
        <v>2164.0300000000002</v>
      </c>
      <c r="I9" s="112">
        <f>D9+2*E9*D9</f>
        <v>2227.06</v>
      </c>
      <c r="J9" s="127">
        <f>D9+3*E9*D9</f>
        <v>2290.09</v>
      </c>
    </row>
    <row r="10" spans="1:10" ht="27" x14ac:dyDescent="0.15">
      <c r="A10" s="113" t="s">
        <v>153</v>
      </c>
      <c r="B10" s="114">
        <v>4</v>
      </c>
      <c r="C10" s="128" t="s">
        <v>154</v>
      </c>
      <c r="D10" s="116">
        <v>1827</v>
      </c>
      <c r="E10" s="117">
        <v>0.03</v>
      </c>
      <c r="F10" s="118">
        <v>0.03</v>
      </c>
      <c r="G10" s="119">
        <v>0.03</v>
      </c>
      <c r="H10" s="120">
        <f>D10+1*E10*D10</f>
        <v>1881.81</v>
      </c>
      <c r="I10" s="121">
        <f>D10+2*E10*D10</f>
        <v>1936.62</v>
      </c>
      <c r="J10" s="122">
        <f>D10+3*E10*D10</f>
        <v>1991.43</v>
      </c>
    </row>
    <row r="11" spans="1:10" ht="27" x14ac:dyDescent="0.15">
      <c r="A11" s="105" t="s">
        <v>155</v>
      </c>
      <c r="B11" s="109">
        <v>5</v>
      </c>
      <c r="C11" s="129" t="s">
        <v>156</v>
      </c>
      <c r="D11" s="130">
        <v>1603.12</v>
      </c>
      <c r="E11" s="124">
        <v>0.03</v>
      </c>
      <c r="F11" s="125">
        <v>0.03</v>
      </c>
      <c r="G11" s="110" t="s">
        <v>117</v>
      </c>
      <c r="H11" s="131">
        <f>D11+1*E11*D11</f>
        <v>1651.2135999999998</v>
      </c>
      <c r="I11" s="132">
        <f>D11+2*E11*D11</f>
        <v>1699.3072</v>
      </c>
      <c r="J11" s="133" t="s">
        <v>117</v>
      </c>
    </row>
    <row r="12" spans="1:10" ht="27.75" thickBot="1" x14ac:dyDescent="0.2">
      <c r="A12" s="134" t="s">
        <v>157</v>
      </c>
      <c r="B12" s="135">
        <v>6</v>
      </c>
      <c r="C12" s="135" t="s">
        <v>158</v>
      </c>
      <c r="D12" s="145">
        <v>1603.12</v>
      </c>
      <c r="E12" s="136">
        <v>0.03</v>
      </c>
      <c r="F12" s="135" t="s">
        <v>117</v>
      </c>
      <c r="G12" s="137" t="s">
        <v>117</v>
      </c>
      <c r="H12" s="138">
        <f>D12+1*E12*D12</f>
        <v>1651.2135999999998</v>
      </c>
      <c r="I12" s="139" t="s">
        <v>117</v>
      </c>
      <c r="J12" s="140" t="s">
        <v>117</v>
      </c>
    </row>
    <row r="14" spans="1:10" ht="36.950000000000003" customHeight="1" x14ac:dyDescent="0.15">
      <c r="A14" s="216" t="s">
        <v>190</v>
      </c>
      <c r="B14" s="216"/>
      <c r="C14" s="216"/>
      <c r="D14" s="216"/>
      <c r="E14" s="216"/>
      <c r="F14" s="216"/>
      <c r="G14" s="216"/>
      <c r="H14" s="216"/>
      <c r="I14" s="216"/>
      <c r="J14" s="216"/>
    </row>
    <row r="15" spans="1:10" x14ac:dyDescent="0.15">
      <c r="A15" s="104"/>
      <c r="B15" s="104"/>
      <c r="C15" s="104"/>
      <c r="D15" s="104"/>
    </row>
    <row r="16" spans="1:10" ht="19.5" x14ac:dyDescent="0.15">
      <c r="A16" s="97" t="s">
        <v>159</v>
      </c>
    </row>
    <row r="17" spans="1:4" ht="15" thickBot="1" x14ac:dyDescent="0.2"/>
    <row r="18" spans="1:4" x14ac:dyDescent="0.15">
      <c r="A18" s="217" t="s">
        <v>2</v>
      </c>
      <c r="B18" s="218"/>
      <c r="C18" s="218"/>
      <c r="D18" s="141" t="s">
        <v>137</v>
      </c>
    </row>
    <row r="19" spans="1:4" x14ac:dyDescent="0.15">
      <c r="A19" s="211" t="s">
        <v>160</v>
      </c>
      <c r="B19" s="212"/>
      <c r="C19" s="212"/>
      <c r="D19" s="142">
        <v>1</v>
      </c>
    </row>
    <row r="20" spans="1:4" x14ac:dyDescent="0.15">
      <c r="A20" s="213" t="s">
        <v>161</v>
      </c>
      <c r="B20" s="214"/>
      <c r="C20" s="214"/>
      <c r="D20" s="143">
        <v>2</v>
      </c>
    </row>
    <row r="21" spans="1:4" x14ac:dyDescent="0.15">
      <c r="A21" s="211" t="s">
        <v>162</v>
      </c>
      <c r="B21" s="212"/>
      <c r="C21" s="212"/>
      <c r="D21" s="142">
        <v>2</v>
      </c>
    </row>
    <row r="22" spans="1:4" x14ac:dyDescent="0.15">
      <c r="A22" s="213" t="s">
        <v>163</v>
      </c>
      <c r="B22" s="214"/>
      <c r="C22" s="214"/>
      <c r="D22" s="143">
        <v>3</v>
      </c>
    </row>
    <row r="23" spans="1:4" x14ac:dyDescent="0.15">
      <c r="A23" s="211" t="s">
        <v>164</v>
      </c>
      <c r="B23" s="212"/>
      <c r="C23" s="212"/>
      <c r="D23" s="142">
        <v>3</v>
      </c>
    </row>
    <row r="24" spans="1:4" x14ac:dyDescent="0.15">
      <c r="A24" s="213" t="s">
        <v>165</v>
      </c>
      <c r="B24" s="214"/>
      <c r="C24" s="214"/>
      <c r="D24" s="143">
        <v>4</v>
      </c>
    </row>
    <row r="25" spans="1:4" x14ac:dyDescent="0.15">
      <c r="A25" s="211" t="s">
        <v>166</v>
      </c>
      <c r="B25" s="212"/>
      <c r="C25" s="212"/>
      <c r="D25" s="142">
        <v>4</v>
      </c>
    </row>
    <row r="26" spans="1:4" x14ac:dyDescent="0.15">
      <c r="A26" s="213" t="s">
        <v>167</v>
      </c>
      <c r="B26" s="214"/>
      <c r="C26" s="214"/>
      <c r="D26" s="143">
        <v>2</v>
      </c>
    </row>
    <row r="27" spans="1:4" x14ac:dyDescent="0.15">
      <c r="A27" s="211" t="s">
        <v>168</v>
      </c>
      <c r="B27" s="212"/>
      <c r="C27" s="212"/>
      <c r="D27" s="142">
        <v>3</v>
      </c>
    </row>
    <row r="28" spans="1:4" x14ac:dyDescent="0.15">
      <c r="A28" s="213" t="s">
        <v>169</v>
      </c>
      <c r="B28" s="214"/>
      <c r="C28" s="214"/>
      <c r="D28" s="143">
        <v>5</v>
      </c>
    </row>
    <row r="29" spans="1:4" x14ac:dyDescent="0.15">
      <c r="A29" s="211" t="s">
        <v>170</v>
      </c>
      <c r="B29" s="212"/>
      <c r="C29" s="212"/>
      <c r="D29" s="142">
        <v>2</v>
      </c>
    </row>
    <row r="30" spans="1:4" x14ac:dyDescent="0.15">
      <c r="A30" s="213" t="s">
        <v>171</v>
      </c>
      <c r="B30" s="214"/>
      <c r="C30" s="214"/>
      <c r="D30" s="143">
        <v>5</v>
      </c>
    </row>
    <row r="31" spans="1:4" x14ac:dyDescent="0.15">
      <c r="A31" s="211" t="s">
        <v>172</v>
      </c>
      <c r="B31" s="212"/>
      <c r="C31" s="212"/>
      <c r="D31" s="142">
        <v>2</v>
      </c>
    </row>
    <row r="32" spans="1:4" x14ac:dyDescent="0.15">
      <c r="A32" s="213" t="s">
        <v>173</v>
      </c>
      <c r="B32" s="214"/>
      <c r="C32" s="214"/>
      <c r="D32" s="143">
        <v>3</v>
      </c>
    </row>
    <row r="33" spans="1:4" x14ac:dyDescent="0.15">
      <c r="A33" s="211" t="s">
        <v>174</v>
      </c>
      <c r="B33" s="212"/>
      <c r="C33" s="212"/>
      <c r="D33" s="142">
        <v>6</v>
      </c>
    </row>
    <row r="34" spans="1:4" x14ac:dyDescent="0.15">
      <c r="A34" s="213" t="s">
        <v>175</v>
      </c>
      <c r="B34" s="214"/>
      <c r="C34" s="214"/>
      <c r="D34" s="143">
        <v>6</v>
      </c>
    </row>
    <row r="35" spans="1:4" x14ac:dyDescent="0.15">
      <c r="A35" s="211" t="s">
        <v>176</v>
      </c>
      <c r="B35" s="212"/>
      <c r="C35" s="212"/>
      <c r="D35" s="142">
        <v>6</v>
      </c>
    </row>
    <row r="36" spans="1:4" x14ac:dyDescent="0.15">
      <c r="A36" s="213" t="s">
        <v>177</v>
      </c>
      <c r="B36" s="214"/>
      <c r="C36" s="214"/>
      <c r="D36" s="143">
        <v>6</v>
      </c>
    </row>
    <row r="37" spans="1:4" x14ac:dyDescent="0.15">
      <c r="A37" s="211" t="s">
        <v>178</v>
      </c>
      <c r="B37" s="212"/>
      <c r="C37" s="212"/>
      <c r="D37" s="142">
        <v>2</v>
      </c>
    </row>
    <row r="38" spans="1:4" x14ac:dyDescent="0.15">
      <c r="A38" s="213" t="s">
        <v>179</v>
      </c>
      <c r="B38" s="214"/>
      <c r="C38" s="214"/>
      <c r="D38" s="143">
        <v>4</v>
      </c>
    </row>
    <row r="39" spans="1:4" x14ac:dyDescent="0.15">
      <c r="A39" s="211" t="s">
        <v>180</v>
      </c>
      <c r="B39" s="212"/>
      <c r="C39" s="212"/>
      <c r="D39" s="142" t="s">
        <v>148</v>
      </c>
    </row>
    <row r="40" spans="1:4" x14ac:dyDescent="0.15">
      <c r="A40" s="213" t="s">
        <v>181</v>
      </c>
      <c r="B40" s="214"/>
      <c r="C40" s="214"/>
      <c r="D40" s="143">
        <v>3</v>
      </c>
    </row>
    <row r="41" spans="1:4" x14ac:dyDescent="0.15">
      <c r="A41" s="211" t="s">
        <v>182</v>
      </c>
      <c r="B41" s="212"/>
      <c r="C41" s="212"/>
      <c r="D41" s="142">
        <v>3</v>
      </c>
    </row>
    <row r="42" spans="1:4" x14ac:dyDescent="0.15">
      <c r="A42" s="213" t="s">
        <v>183</v>
      </c>
      <c r="B42" s="214"/>
      <c r="C42" s="214"/>
      <c r="D42" s="143">
        <v>4</v>
      </c>
    </row>
    <row r="43" spans="1:4" x14ac:dyDescent="0.15">
      <c r="A43" s="211" t="s">
        <v>184</v>
      </c>
      <c r="B43" s="212"/>
      <c r="C43" s="212"/>
      <c r="D43" s="142">
        <v>2</v>
      </c>
    </row>
    <row r="44" spans="1:4" x14ac:dyDescent="0.15">
      <c r="A44" s="213" t="s">
        <v>185</v>
      </c>
      <c r="B44" s="214"/>
      <c r="C44" s="214"/>
      <c r="D44" s="143">
        <v>4</v>
      </c>
    </row>
    <row r="45" spans="1:4" x14ac:dyDescent="0.15">
      <c r="A45" s="211" t="s">
        <v>186</v>
      </c>
      <c r="B45" s="212"/>
      <c r="C45" s="212"/>
      <c r="D45" s="142">
        <v>4</v>
      </c>
    </row>
    <row r="46" spans="1:4" x14ac:dyDescent="0.15">
      <c r="A46" s="213" t="s">
        <v>187</v>
      </c>
      <c r="B46" s="214"/>
      <c r="C46" s="214"/>
      <c r="D46" s="143">
        <v>5</v>
      </c>
    </row>
    <row r="47" spans="1:4" x14ac:dyDescent="0.15">
      <c r="A47" s="211" t="s">
        <v>188</v>
      </c>
      <c r="B47" s="212"/>
      <c r="C47" s="212"/>
      <c r="D47" s="142">
        <v>5</v>
      </c>
    </row>
    <row r="48" spans="1:4" ht="15" thickBot="1" x14ac:dyDescent="0.2">
      <c r="A48" s="209" t="s">
        <v>189</v>
      </c>
      <c r="B48" s="210"/>
      <c r="C48" s="210"/>
      <c r="D48" s="144">
        <v>5</v>
      </c>
    </row>
  </sheetData>
  <mergeCells count="33">
    <mergeCell ref="A29:C29"/>
    <mergeCell ref="A28:C28"/>
    <mergeCell ref="A23:C23"/>
    <mergeCell ref="A22:C22"/>
    <mergeCell ref="B5:C5"/>
    <mergeCell ref="A14:J14"/>
    <mergeCell ref="A18:C18"/>
    <mergeCell ref="A19:C19"/>
    <mergeCell ref="A20:C20"/>
    <mergeCell ref="A21:C21"/>
    <mergeCell ref="A25:C25"/>
    <mergeCell ref="A24:C24"/>
    <mergeCell ref="A27:C27"/>
    <mergeCell ref="A26:C26"/>
    <mergeCell ref="A32:C32"/>
    <mergeCell ref="A31:C31"/>
    <mergeCell ref="A30:C30"/>
    <mergeCell ref="A47:C47"/>
    <mergeCell ref="A38:C38"/>
    <mergeCell ref="A37:C37"/>
    <mergeCell ref="A36:C36"/>
    <mergeCell ref="A35:C35"/>
    <mergeCell ref="A34:C34"/>
    <mergeCell ref="A44:C44"/>
    <mergeCell ref="A45:C45"/>
    <mergeCell ref="A46:C46"/>
    <mergeCell ref="A40:C40"/>
    <mergeCell ref="A39:C39"/>
    <mergeCell ref="A48:C48"/>
    <mergeCell ref="A43:C43"/>
    <mergeCell ref="A42:C42"/>
    <mergeCell ref="A41:C41"/>
    <mergeCell ref="A33:C33"/>
  </mergeCells>
  <pageMargins left="0.7" right="0.7" top="0.75" bottom="0.75" header="0.3" footer="0.3"/>
  <pageSetup paperSize="9" orientation="portrait" horizontalDpi="0" verticalDpi="0"/>
  <headerFooter>
    <oddHeader>&amp;C&amp;"Calibri (Corps),Normal"&amp;10Convention collective nationale de la Production cinématographique (IDCC 3097)</oddHeader>
  </headerFooter>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Réalisateurs</vt:lpstr>
      <vt:lpstr>Annexe 1</vt:lpstr>
      <vt:lpstr>Annexe 2</vt:lpstr>
      <vt:lpstr>Annexe 3 (1)</vt:lpstr>
      <vt:lpstr>Annexe 3 bis (1)</vt:lpstr>
      <vt:lpstr>Annexe 3 (2)</vt:lpstr>
      <vt:lpstr>Annexe 3 bis (2)</vt:lpstr>
      <vt:lpstr>Annexe 4</vt:lpstr>
      <vt:lpstr>Artistes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dc:creator>
  <cp:lastModifiedBy>LL</cp:lastModifiedBy>
  <cp:lastPrinted>2021-12-29T17:37:15Z</cp:lastPrinted>
  <dcterms:created xsi:type="dcterms:W3CDTF">2021-12-29T13:41:56Z</dcterms:created>
  <dcterms:modified xsi:type="dcterms:W3CDTF">2022-02-25T13:52:58Z</dcterms:modified>
</cp:coreProperties>
</file>