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6"/>
  <workbookPr/>
  <mc:AlternateContent xmlns:mc="http://schemas.openxmlformats.org/markup-compatibility/2006">
    <mc:Choice Requires="x15">
      <x15ac:absPath xmlns:x15ac="http://schemas.microsoft.com/office/spreadsheetml/2010/11/ac" url="/Users/admin/Desktop/"/>
    </mc:Choice>
  </mc:AlternateContent>
  <xr:revisionPtr revIDLastSave="0" documentId="13_ncr:1_{08F19C7E-0DCB-5B4C-A115-CB3309A4E0E3}" xr6:coauthVersionLast="47" xr6:coauthVersionMax="47" xr10:uidLastSave="{00000000-0000-0000-0000-000000000000}"/>
  <bookViews>
    <workbookView xWindow="5040" yWindow="460" windowWidth="20560" windowHeight="14180" tabRatio="500" activeTab="2" xr2:uid="{00000000-000D-0000-FFFF-FFFF00000000}"/>
  </bookViews>
  <sheets>
    <sheet name="Annexe 1" sheetId="6" r:id="rId1"/>
    <sheet name="Réalisateurs" sheetId="11" r:id="rId2"/>
    <sheet name="Annexe 2" sheetId="2" r:id="rId3"/>
    <sheet name="Annexe 3 (1)" sheetId="9" r:id="rId4"/>
    <sheet name="Annexe 3 bis (1)" sheetId="10" r:id="rId5"/>
    <sheet name="Annexe 3 (2)" sheetId="3" r:id="rId6"/>
    <sheet name="Annexe 3 bis (2)" sheetId="4" r:id="rId7"/>
    <sheet name="Annexe 4" sheetId="8" r:id="rId8"/>
    <sheet name="Artistes" sheetId="13" r:id="rId9"/>
  </sheets>
  <externalReferences>
    <externalReference r:id="rId10"/>
  </externalReferences>
  <definedNames>
    <definedName name="_xlnm._FilterDatabase" localSheetId="0" hidden="1">'Annexe 1'!$A$8:$C$112</definedName>
    <definedName name="_xlnm._FilterDatabase" localSheetId="2" hidden="1">'Annexe 2'!$G$8:$K$50</definedName>
    <definedName name="_xlnm._FilterDatabase" localSheetId="3" hidden="1">'Annexe 3 (1)'!$A$8:$E$112</definedName>
    <definedName name="_xlnm.Print_Titles" localSheetId="0">'Annexe 1'!$1:$8</definedName>
    <definedName name="_xlnm.Print_Titles" localSheetId="2">'Annexe 2'!$1:$6</definedName>
    <definedName name="_xlnm.Print_Titles" localSheetId="3">'Annexe 3 (1)'!$1:$8</definedName>
    <definedName name="_xlnm.Print_Titles" localSheetId="5">'Annexe 3 (2)'!$1:$8</definedName>
    <definedName name="_xlnm.Print_Titles" localSheetId="6">'Annexe 3 bis (2)'!$1:$5</definedName>
    <definedName name="_xlnm.Print_Area" localSheetId="0">'Annexe 1'!$A$1:$C$117</definedName>
    <definedName name="_xlnm.Print_Area" localSheetId="2">'Annexe 2'!$A$1:$K$50</definedName>
    <definedName name="_xlnm.Print_Area" localSheetId="3">'Annexe 3 (1)'!$A$1:$E$122</definedName>
    <definedName name="_xlnm.Print_Area" localSheetId="5">'Annexe 3 (2)'!$A$1:$E$122</definedName>
    <definedName name="_xlnm.Print_Area" localSheetId="6">'Annexe 3 bis (2)'!$A$1:$M$50</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8" l="1"/>
  <c r="H13" i="8"/>
  <c r="I12" i="8"/>
  <c r="I7" i="3"/>
  <c r="I7" i="9"/>
  <c r="M51" i="10"/>
  <c r="K51" i="10"/>
  <c r="F51" i="10"/>
  <c r="D51" i="10"/>
  <c r="M50" i="10"/>
  <c r="K50" i="10"/>
  <c r="F50" i="10"/>
  <c r="D50" i="10"/>
  <c r="M49" i="10"/>
  <c r="F49" i="10"/>
  <c r="D49" i="10"/>
  <c r="M48" i="10"/>
  <c r="K48" i="10"/>
  <c r="F48" i="10"/>
  <c r="D48" i="10"/>
  <c r="M47" i="10"/>
  <c r="K47" i="10"/>
  <c r="L47" i="10"/>
  <c r="F47" i="10"/>
  <c r="D47" i="10"/>
  <c r="M46" i="10"/>
  <c r="K46" i="10"/>
  <c r="F46" i="10"/>
  <c r="D46" i="10"/>
  <c r="M45" i="10"/>
  <c r="K45" i="10"/>
  <c r="L45" i="10"/>
  <c r="F45" i="10"/>
  <c r="D45" i="10"/>
  <c r="M44" i="10"/>
  <c r="K44" i="10"/>
  <c r="F44" i="10"/>
  <c r="D44" i="10"/>
  <c r="M43" i="10"/>
  <c r="K43" i="10"/>
  <c r="L43" i="10"/>
  <c r="F43" i="10"/>
  <c r="M42" i="10"/>
  <c r="K42" i="10"/>
  <c r="F42" i="10"/>
  <c r="D42" i="10"/>
  <c r="M41" i="10"/>
  <c r="F41" i="10"/>
  <c r="D41" i="10"/>
  <c r="M40" i="10"/>
  <c r="K40" i="10"/>
  <c r="F40" i="10"/>
  <c r="D40" i="10"/>
  <c r="M39" i="10"/>
  <c r="K39" i="10"/>
  <c r="L39" i="10"/>
  <c r="F39" i="10"/>
  <c r="D39" i="10"/>
  <c r="M38" i="10"/>
  <c r="K38" i="10"/>
  <c r="F38" i="10"/>
  <c r="D38" i="10"/>
  <c r="M37" i="10"/>
  <c r="K37" i="10"/>
  <c r="L37" i="10"/>
  <c r="F37" i="10"/>
  <c r="D37" i="10"/>
  <c r="M36" i="10"/>
  <c r="K36" i="10"/>
  <c r="F36" i="10"/>
  <c r="D36" i="10"/>
  <c r="M35" i="10"/>
  <c r="K35" i="10"/>
  <c r="L35" i="10"/>
  <c r="F35" i="10"/>
  <c r="M34" i="10"/>
  <c r="K34" i="10"/>
  <c r="F34" i="10"/>
  <c r="D34" i="10"/>
  <c r="M33" i="10"/>
  <c r="F33" i="10"/>
  <c r="D33" i="10"/>
  <c r="M32" i="10"/>
  <c r="K32" i="10"/>
  <c r="F32" i="10"/>
  <c r="D32" i="10"/>
  <c r="M31" i="10"/>
  <c r="K31" i="10"/>
  <c r="L31" i="10"/>
  <c r="F31" i="10"/>
  <c r="D31" i="10"/>
  <c r="M30" i="10"/>
  <c r="K30" i="10"/>
  <c r="F30" i="10"/>
  <c r="D30" i="10"/>
  <c r="M29" i="10"/>
  <c r="K29" i="10"/>
  <c r="L29" i="10"/>
  <c r="F29" i="10"/>
  <c r="D29" i="10"/>
  <c r="M28" i="10"/>
  <c r="K28" i="10"/>
  <c r="F28" i="10"/>
  <c r="D28" i="10"/>
  <c r="M27" i="10"/>
  <c r="K27" i="10"/>
  <c r="L27" i="10"/>
  <c r="F27" i="10"/>
  <c r="M26" i="10"/>
  <c r="K26" i="10"/>
  <c r="F26" i="10"/>
  <c r="D26" i="10"/>
  <c r="M25" i="10"/>
  <c r="F25" i="10"/>
  <c r="D25" i="10"/>
  <c r="M24" i="10"/>
  <c r="K24" i="10"/>
  <c r="F24" i="10"/>
  <c r="D24" i="10"/>
  <c r="M23" i="10"/>
  <c r="K23" i="10"/>
  <c r="F23" i="10"/>
  <c r="D23" i="10"/>
  <c r="M22" i="10"/>
  <c r="K22" i="10"/>
  <c r="F22" i="10"/>
  <c r="D22" i="10"/>
  <c r="M21" i="10"/>
  <c r="K21" i="10"/>
  <c r="F21" i="10"/>
  <c r="D21" i="10"/>
  <c r="M20" i="10"/>
  <c r="F20" i="10"/>
  <c r="D20" i="10"/>
  <c r="M19" i="10"/>
  <c r="K19" i="10"/>
  <c r="F19" i="10"/>
  <c r="D19" i="10"/>
  <c r="M18" i="10"/>
  <c r="K18" i="10"/>
  <c r="F18" i="10"/>
  <c r="D18" i="10"/>
  <c r="M17" i="10"/>
  <c r="K17" i="10"/>
  <c r="F17" i="10"/>
  <c r="D17" i="10"/>
  <c r="E17" i="10"/>
  <c r="M16" i="10"/>
  <c r="K16" i="10"/>
  <c r="F16" i="10"/>
  <c r="D16" i="10"/>
  <c r="M15" i="10"/>
  <c r="K15" i="10"/>
  <c r="F15" i="10"/>
  <c r="D15" i="10"/>
  <c r="M14" i="10"/>
  <c r="K14" i="10"/>
  <c r="F14" i="10"/>
  <c r="M13" i="10"/>
  <c r="K13" i="10"/>
  <c r="F13" i="10"/>
  <c r="D13" i="10"/>
  <c r="M12" i="10"/>
  <c r="K12" i="10"/>
  <c r="F12" i="10"/>
  <c r="D12" i="10"/>
  <c r="E12" i="10"/>
  <c r="M11" i="10"/>
  <c r="K11" i="10"/>
  <c r="F11" i="10"/>
  <c r="D11" i="10"/>
  <c r="M10" i="10"/>
  <c r="K10" i="10"/>
  <c r="F10" i="10"/>
  <c r="D10" i="10"/>
  <c r="E10" i="10"/>
  <c r="D112" i="9"/>
  <c r="D111" i="9"/>
  <c r="B111" i="9"/>
  <c r="E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B35" i="9"/>
  <c r="E35" i="9"/>
  <c r="D34" i="9"/>
  <c r="B34" i="9"/>
  <c r="E34" i="9"/>
  <c r="D32" i="9"/>
  <c r="B32" i="9"/>
  <c r="E32" i="9"/>
  <c r="D31" i="9"/>
  <c r="D30" i="9"/>
  <c r="D29" i="9"/>
  <c r="D28" i="9"/>
  <c r="D27" i="9"/>
  <c r="B27" i="9"/>
  <c r="E27" i="9"/>
  <c r="D26" i="9"/>
  <c r="D25" i="9"/>
  <c r="B25" i="9"/>
  <c r="E25" i="9"/>
  <c r="D24" i="9"/>
  <c r="D23" i="9"/>
  <c r="D22" i="9"/>
  <c r="D21" i="9"/>
  <c r="D20" i="9"/>
  <c r="D19" i="9"/>
  <c r="B19" i="9"/>
  <c r="E19" i="9"/>
  <c r="D18" i="9"/>
  <c r="D17" i="9"/>
  <c r="B17" i="9"/>
  <c r="E17" i="9"/>
  <c r="D16" i="9"/>
  <c r="D15" i="9"/>
  <c r="D14" i="9"/>
  <c r="D13" i="9"/>
  <c r="D12" i="9"/>
  <c r="D11" i="9"/>
  <c r="D10" i="9"/>
  <c r="D9" i="9"/>
  <c r="B112" i="9"/>
  <c r="E112" i="9"/>
  <c r="E20" i="10"/>
  <c r="E41" i="10"/>
  <c r="E49" i="10"/>
  <c r="L11" i="10"/>
  <c r="D14" i="10"/>
  <c r="E14" i="10"/>
  <c r="L16" i="10"/>
  <c r="K20" i="10"/>
  <c r="L20" i="10"/>
  <c r="K25" i="10"/>
  <c r="L25" i="10"/>
  <c r="E31" i="10"/>
  <c r="K33" i="10"/>
  <c r="L33" i="10"/>
  <c r="E39" i="10"/>
  <c r="K41" i="10"/>
  <c r="L41" i="10"/>
  <c r="E47" i="10"/>
  <c r="K49" i="10"/>
  <c r="L49" i="10"/>
  <c r="L13" i="10"/>
  <c r="L18" i="10"/>
  <c r="E25" i="10"/>
  <c r="E33" i="10"/>
  <c r="D27" i="10"/>
  <c r="E27" i="10"/>
  <c r="E29" i="10"/>
  <c r="D35" i="10"/>
  <c r="E35" i="10"/>
  <c r="E37" i="10"/>
  <c r="D43" i="10"/>
  <c r="E43" i="10"/>
  <c r="E45" i="10"/>
  <c r="L10" i="10"/>
  <c r="L12" i="10"/>
  <c r="L14" i="10"/>
  <c r="L17" i="10"/>
  <c r="E21" i="10"/>
  <c r="E26" i="10"/>
  <c r="E28" i="10"/>
  <c r="E30" i="10"/>
  <c r="E32" i="10"/>
  <c r="E34" i="10"/>
  <c r="E36" i="10"/>
  <c r="E38" i="10"/>
  <c r="E40" i="10"/>
  <c r="E42" i="10"/>
  <c r="E44" i="10"/>
  <c r="E46" i="10"/>
  <c r="E48" i="10"/>
  <c r="E50" i="10"/>
  <c r="E11" i="10"/>
  <c r="E13" i="10"/>
  <c r="E16" i="10"/>
  <c r="E18" i="10"/>
  <c r="L19" i="10"/>
  <c r="L21" i="10"/>
  <c r="L26" i="10"/>
  <c r="L28" i="10"/>
  <c r="L30" i="10"/>
  <c r="L32" i="10"/>
  <c r="L34" i="10"/>
  <c r="L36" i="10"/>
  <c r="L38" i="10"/>
  <c r="L40" i="10"/>
  <c r="L42" i="10"/>
  <c r="L44" i="10"/>
  <c r="L46" i="10"/>
  <c r="L48" i="10"/>
  <c r="L50" i="10"/>
  <c r="C112" i="9"/>
  <c r="B33" i="9"/>
  <c r="B20" i="9"/>
  <c r="B22" i="9"/>
  <c r="B24" i="9"/>
  <c r="B26" i="9"/>
  <c r="E26" i="9"/>
  <c r="B18" i="9"/>
  <c r="E18" i="9"/>
  <c r="B21" i="9"/>
  <c r="B23" i="9"/>
  <c r="B9" i="9"/>
  <c r="E9" i="9"/>
  <c r="B10" i="9"/>
  <c r="E10" i="9"/>
  <c r="B11" i="9"/>
  <c r="E11" i="9"/>
  <c r="B12" i="9"/>
  <c r="E12" i="9"/>
  <c r="B13" i="9"/>
  <c r="E13" i="9"/>
  <c r="B14" i="9"/>
  <c r="E14" i="9"/>
  <c r="B15" i="9"/>
  <c r="E15" i="9"/>
  <c r="B16" i="9"/>
  <c r="E16" i="9"/>
  <c r="B28" i="9"/>
  <c r="E28" i="9"/>
  <c r="B29" i="9"/>
  <c r="E29" i="9"/>
  <c r="B30" i="9"/>
  <c r="E30" i="9"/>
  <c r="B31" i="9"/>
  <c r="E31" i="9"/>
  <c r="B36" i="9"/>
  <c r="E36" i="9"/>
  <c r="B37" i="9"/>
  <c r="E37" i="9"/>
  <c r="B38" i="9"/>
  <c r="E38" i="9"/>
  <c r="B39" i="9"/>
  <c r="E39" i="9"/>
  <c r="B40" i="9"/>
  <c r="E40" i="9"/>
  <c r="B41" i="9"/>
  <c r="E41" i="9"/>
  <c r="B42" i="9"/>
  <c r="E42" i="9"/>
  <c r="B43" i="9"/>
  <c r="E43" i="9"/>
  <c r="B44" i="9"/>
  <c r="E44" i="9"/>
  <c r="B45" i="9"/>
  <c r="E45" i="9"/>
  <c r="B46" i="9"/>
  <c r="E46" i="9"/>
  <c r="B47" i="9"/>
  <c r="E47" i="9"/>
  <c r="B48" i="9"/>
  <c r="E48" i="9"/>
  <c r="B49" i="9"/>
  <c r="E49" i="9"/>
  <c r="B50" i="9"/>
  <c r="E50" i="9"/>
  <c r="B51" i="9"/>
  <c r="E51" i="9"/>
  <c r="B52" i="9"/>
  <c r="E52" i="9"/>
  <c r="B53" i="9"/>
  <c r="E53" i="9"/>
  <c r="B54" i="9"/>
  <c r="E54" i="9"/>
  <c r="B55" i="9"/>
  <c r="E55" i="9"/>
  <c r="B56" i="9"/>
  <c r="E56" i="9"/>
  <c r="B57" i="9"/>
  <c r="E57" i="9"/>
  <c r="B58" i="9"/>
  <c r="E58" i="9"/>
  <c r="B59" i="9"/>
  <c r="E59" i="9"/>
  <c r="B60" i="9"/>
  <c r="E60" i="9"/>
  <c r="B61" i="9"/>
  <c r="E61" i="9"/>
  <c r="B62" i="9"/>
  <c r="E62" i="9"/>
  <c r="B63" i="9"/>
  <c r="E63" i="9"/>
  <c r="B64" i="9"/>
  <c r="E64" i="9"/>
  <c r="B65" i="9"/>
  <c r="E65" i="9"/>
  <c r="B66" i="9"/>
  <c r="E66" i="9"/>
  <c r="B67" i="9"/>
  <c r="E67" i="9"/>
  <c r="B68" i="9"/>
  <c r="E68" i="9"/>
  <c r="B69" i="9"/>
  <c r="E69" i="9"/>
  <c r="B70" i="9"/>
  <c r="E70" i="9"/>
  <c r="B71" i="9"/>
  <c r="E71" i="9"/>
  <c r="B72" i="9"/>
  <c r="E72" i="9"/>
  <c r="B73" i="9"/>
  <c r="E73" i="9"/>
  <c r="B74" i="9"/>
  <c r="E74" i="9"/>
  <c r="B75" i="9"/>
  <c r="E75" i="9"/>
  <c r="B76" i="9"/>
  <c r="E76" i="9"/>
  <c r="B77" i="9"/>
  <c r="E77" i="9"/>
  <c r="B78" i="9"/>
  <c r="E78" i="9"/>
  <c r="B79" i="9"/>
  <c r="E79" i="9"/>
  <c r="B80" i="9"/>
  <c r="E80" i="9"/>
  <c r="B81" i="9"/>
  <c r="E81" i="9"/>
  <c r="B82" i="9"/>
  <c r="E82" i="9"/>
  <c r="B83" i="9"/>
  <c r="E83" i="9"/>
  <c r="B84" i="9"/>
  <c r="E84" i="9"/>
  <c r="B85" i="9"/>
  <c r="E85" i="9"/>
  <c r="B86" i="9"/>
  <c r="E86" i="9"/>
  <c r="B87" i="9"/>
  <c r="E87" i="9"/>
  <c r="B88" i="9"/>
  <c r="E88" i="9"/>
  <c r="B89" i="9"/>
  <c r="E89" i="9"/>
  <c r="B90" i="9"/>
  <c r="E90" i="9"/>
  <c r="B91" i="9"/>
  <c r="E91" i="9"/>
  <c r="B92" i="9"/>
  <c r="E92" i="9"/>
  <c r="B93" i="9"/>
  <c r="E93" i="9"/>
  <c r="B94" i="9"/>
  <c r="E94" i="9"/>
  <c r="B95" i="9"/>
  <c r="E95" i="9"/>
  <c r="B96" i="9"/>
  <c r="E96" i="9"/>
  <c r="B97" i="9"/>
  <c r="E97" i="9"/>
  <c r="B98" i="9"/>
  <c r="E98" i="9"/>
  <c r="B99" i="9"/>
  <c r="E99" i="9"/>
  <c r="B100" i="9"/>
  <c r="E100" i="9"/>
  <c r="B101" i="9"/>
  <c r="E101" i="9"/>
  <c r="B102" i="9"/>
  <c r="E102" i="9"/>
  <c r="B103" i="9"/>
  <c r="E103" i="9"/>
  <c r="B104" i="9"/>
  <c r="E104" i="9"/>
  <c r="B105" i="9"/>
  <c r="E105" i="9"/>
  <c r="B106" i="9"/>
  <c r="E106" i="9"/>
  <c r="B107" i="9"/>
  <c r="E107" i="9"/>
  <c r="B108" i="9"/>
  <c r="E108" i="9"/>
  <c r="B109" i="9"/>
  <c r="E109" i="9"/>
  <c r="B110" i="9"/>
  <c r="E110" i="9"/>
  <c r="C52" i="9"/>
  <c r="C55" i="9"/>
  <c r="C75" i="9"/>
  <c r="C9" i="9"/>
  <c r="C84" i="9"/>
  <c r="C51" i="9"/>
  <c r="C105" i="9"/>
  <c r="C61" i="9"/>
  <c r="C80" i="9"/>
  <c r="C89" i="9"/>
  <c r="C18" i="9"/>
  <c r="C53" i="9"/>
  <c r="C100" i="9"/>
  <c r="C68" i="9"/>
  <c r="C36" i="9"/>
  <c r="C77" i="9"/>
  <c r="C41" i="9"/>
  <c r="C10" i="9"/>
  <c r="C48" i="9"/>
  <c r="C57" i="9"/>
  <c r="C29" i="9"/>
  <c r="C96" i="9"/>
  <c r="C64" i="9"/>
  <c r="C31" i="9"/>
  <c r="C73" i="9"/>
  <c r="C37" i="9"/>
  <c r="C95" i="9"/>
  <c r="E21" i="9"/>
  <c r="C21" i="9"/>
  <c r="E23" i="9"/>
  <c r="C23" i="9"/>
  <c r="E24" i="9"/>
  <c r="C24" i="9"/>
  <c r="C33" i="9"/>
  <c r="E33" i="9"/>
  <c r="C94" i="9"/>
  <c r="C62" i="9"/>
  <c r="C11" i="9"/>
  <c r="C67" i="9"/>
  <c r="C15" i="9"/>
  <c r="C109" i="9"/>
  <c r="C93" i="9"/>
  <c r="C98" i="9"/>
  <c r="C82" i="9"/>
  <c r="C66" i="9"/>
  <c r="C50" i="9"/>
  <c r="C99" i="9"/>
  <c r="C83" i="9"/>
  <c r="C59" i="9"/>
  <c r="C30" i="9"/>
  <c r="C79" i="9"/>
  <c r="C26" i="9"/>
  <c r="C104" i="9"/>
  <c r="C88" i="9"/>
  <c r="C72" i="9"/>
  <c r="C56" i="9"/>
  <c r="C40" i="9"/>
  <c r="C12" i="9"/>
  <c r="C97" i="9"/>
  <c r="C81" i="9"/>
  <c r="C65" i="9"/>
  <c r="C45" i="9"/>
  <c r="C13" i="9"/>
  <c r="C102" i="9"/>
  <c r="C86" i="9"/>
  <c r="C70" i="9"/>
  <c r="C54" i="9"/>
  <c r="C38" i="9"/>
  <c r="C103" i="9"/>
  <c r="C87" i="9"/>
  <c r="C63" i="9"/>
  <c r="C39" i="9"/>
  <c r="C22" i="9"/>
  <c r="E22" i="9"/>
  <c r="C20" i="9"/>
  <c r="E20" i="9"/>
  <c r="C110" i="9"/>
  <c r="C78" i="9"/>
  <c r="C46" i="9"/>
  <c r="C14" i="9"/>
  <c r="C47" i="9"/>
  <c r="C108" i="9"/>
  <c r="C92" i="9"/>
  <c r="C76" i="9"/>
  <c r="C60" i="9"/>
  <c r="C44" i="9"/>
  <c r="C16" i="9"/>
  <c r="C101" i="9"/>
  <c r="C85" i="9"/>
  <c r="C69" i="9"/>
  <c r="C49" i="9"/>
  <c r="C28" i="9"/>
  <c r="C106" i="9"/>
  <c r="C90" i="9"/>
  <c r="C74" i="9"/>
  <c r="C58" i="9"/>
  <c r="C42" i="9"/>
  <c r="C107" i="9"/>
  <c r="C91" i="9"/>
  <c r="C71" i="9"/>
  <c r="C43" i="9"/>
  <c r="D61" i="3"/>
  <c r="I11" i="8"/>
  <c r="H11" i="8"/>
  <c r="I10" i="8"/>
  <c r="H10" i="8"/>
  <c r="I9" i="8"/>
  <c r="H9" i="8"/>
  <c r="J10" i="8"/>
  <c r="J11" i="8"/>
  <c r="J9" i="8"/>
  <c r="D31" i="3"/>
  <c r="D32" i="3"/>
  <c r="D30" i="3"/>
  <c r="D52" i="3"/>
  <c r="D51" i="3"/>
  <c r="C31" i="6"/>
  <c r="C10" i="6"/>
  <c r="C11" i="6"/>
  <c r="C12" i="6"/>
  <c r="C13" i="6"/>
  <c r="C14" i="6"/>
  <c r="C15" i="6"/>
  <c r="C16" i="6"/>
  <c r="C17" i="6"/>
  <c r="C18" i="6"/>
  <c r="C19" i="6"/>
  <c r="C20" i="6"/>
  <c r="C21" i="6"/>
  <c r="C22" i="6"/>
  <c r="C23" i="6"/>
  <c r="C24" i="6"/>
  <c r="C25" i="6"/>
  <c r="C26" i="6"/>
  <c r="C27" i="6"/>
  <c r="C28" i="6"/>
  <c r="C29" i="6"/>
  <c r="C30"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9" i="6"/>
  <c r="D17" i="3"/>
  <c r="D18" i="3"/>
  <c r="D16" i="3"/>
  <c r="D9" i="3"/>
  <c r="D10" i="3"/>
  <c r="D11" i="3"/>
  <c r="D12" i="3"/>
  <c r="D13" i="3"/>
  <c r="D14" i="3"/>
  <c r="D15" i="3"/>
  <c r="D19" i="3"/>
  <c r="B19" i="3"/>
  <c r="D20" i="3"/>
  <c r="D21" i="3"/>
  <c r="D22" i="3"/>
  <c r="D23" i="3"/>
  <c r="D24" i="3"/>
  <c r="D25" i="3"/>
  <c r="D26" i="3"/>
  <c r="D27" i="3"/>
  <c r="D28" i="3"/>
  <c r="D29" i="3"/>
  <c r="D34" i="3"/>
  <c r="D35" i="3"/>
  <c r="D36" i="3"/>
  <c r="D37" i="3"/>
  <c r="D38" i="3"/>
  <c r="D39" i="3"/>
  <c r="D40" i="3"/>
  <c r="D41" i="3"/>
  <c r="D42" i="3"/>
  <c r="D43" i="3"/>
  <c r="D44" i="3"/>
  <c r="D45" i="3"/>
  <c r="D46" i="3"/>
  <c r="D47" i="3"/>
  <c r="D48" i="3"/>
  <c r="D49" i="3"/>
  <c r="D50" i="3"/>
  <c r="D53" i="3"/>
  <c r="D54" i="3"/>
  <c r="D55" i="3"/>
  <c r="D56" i="3"/>
  <c r="D57" i="3"/>
  <c r="D58" i="3"/>
  <c r="D59" i="3"/>
  <c r="D60"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9" i="2"/>
  <c r="D9" i="2"/>
  <c r="F9" i="4"/>
  <c r="B40" i="3"/>
  <c r="B68" i="3"/>
  <c r="B96" i="3"/>
  <c r="B10" i="3"/>
  <c r="C10" i="3"/>
  <c r="B42" i="3"/>
  <c r="B45" i="3"/>
  <c r="B90" i="3"/>
  <c r="B109" i="3"/>
  <c r="B21" i="3"/>
  <c r="B72" i="3"/>
  <c r="B104" i="3"/>
  <c r="B60" i="3"/>
  <c r="B39" i="3"/>
  <c r="B106" i="3"/>
  <c r="B20" i="3"/>
  <c r="B49" i="3"/>
  <c r="B29" i="3"/>
  <c r="B55" i="3"/>
  <c r="B80" i="3"/>
  <c r="B112" i="3"/>
  <c r="B77" i="3"/>
  <c r="B57" i="3"/>
  <c r="B18" i="3"/>
  <c r="C18" i="3"/>
  <c r="B37" i="3"/>
  <c r="B64" i="3"/>
  <c r="B88" i="3"/>
  <c r="B15" i="3"/>
  <c r="B93" i="3"/>
  <c r="B74" i="3"/>
  <c r="B33" i="3"/>
  <c r="B61" i="3"/>
  <c r="B52" i="3"/>
  <c r="B30" i="3"/>
  <c r="B51" i="3"/>
  <c r="E51" i="3"/>
  <c r="B31" i="3"/>
  <c r="B14" i="3"/>
  <c r="B41" i="3"/>
  <c r="B59" i="3"/>
  <c r="B76" i="3"/>
  <c r="B92" i="3"/>
  <c r="B108" i="3"/>
  <c r="B22" i="3"/>
  <c r="B46" i="3"/>
  <c r="B65" i="3"/>
  <c r="B81" i="3"/>
  <c r="B97" i="3"/>
  <c r="B16" i="3"/>
  <c r="B43" i="3"/>
  <c r="B62" i="3"/>
  <c r="B78" i="3"/>
  <c r="B94" i="3"/>
  <c r="B110" i="3"/>
  <c r="B24" i="3"/>
  <c r="B44" i="3"/>
  <c r="B63" i="3"/>
  <c r="B79" i="3"/>
  <c r="B95" i="3"/>
  <c r="B26" i="3"/>
  <c r="B50" i="3"/>
  <c r="B69" i="3"/>
  <c r="B85" i="3"/>
  <c r="B101" i="3"/>
  <c r="B12" i="3"/>
  <c r="B47" i="3"/>
  <c r="B66" i="3"/>
  <c r="B82" i="3"/>
  <c r="B98" i="3"/>
  <c r="B9" i="3"/>
  <c r="B28" i="3"/>
  <c r="B48" i="3"/>
  <c r="B67" i="3"/>
  <c r="B83" i="3"/>
  <c r="B99" i="3"/>
  <c r="B84" i="3"/>
  <c r="B100" i="3"/>
  <c r="B11" i="3"/>
  <c r="B38" i="3"/>
  <c r="B56" i="3"/>
  <c r="B73" i="3"/>
  <c r="B89" i="3"/>
  <c r="B105" i="3"/>
  <c r="B23" i="3"/>
  <c r="B53" i="3"/>
  <c r="B70" i="3"/>
  <c r="B86" i="3"/>
  <c r="B102" i="3"/>
  <c r="B13" i="3"/>
  <c r="B36" i="3"/>
  <c r="B54" i="3"/>
  <c r="B71" i="3"/>
  <c r="B87" i="3"/>
  <c r="B103" i="3"/>
  <c r="B58" i="3"/>
  <c r="B75" i="3"/>
  <c r="B91" i="3"/>
  <c r="B107" i="3"/>
  <c r="J9" i="2"/>
  <c r="M9" i="4"/>
  <c r="C30" i="3"/>
  <c r="E30" i="3"/>
  <c r="E78" i="3"/>
  <c r="E61" i="3"/>
  <c r="E52" i="3"/>
  <c r="B111" i="3"/>
  <c r="E111" i="3"/>
  <c r="E99" i="3"/>
  <c r="E64" i="3"/>
  <c r="E55" i="3"/>
  <c r="B32" i="3"/>
  <c r="E32" i="3"/>
  <c r="B25" i="3"/>
  <c r="E25" i="3"/>
  <c r="B35" i="3"/>
  <c r="E35" i="3"/>
  <c r="E19" i="3"/>
  <c r="E57" i="3"/>
  <c r="J19" i="2"/>
  <c r="M19" i="4"/>
  <c r="J24" i="2"/>
  <c r="M24" i="4"/>
  <c r="J12" i="2"/>
  <c r="M12" i="4"/>
  <c r="J34" i="2"/>
  <c r="M34" i="4"/>
  <c r="J41" i="2"/>
  <c r="M41" i="4"/>
  <c r="J14" i="2"/>
  <c r="M14" i="4"/>
  <c r="K14" i="4"/>
  <c r="E33" i="3"/>
  <c r="J38" i="2"/>
  <c r="M38" i="4"/>
  <c r="J45" i="2"/>
  <c r="M45" i="4"/>
  <c r="J31" i="2"/>
  <c r="M31" i="4"/>
  <c r="J50" i="2"/>
  <c r="M50" i="4"/>
  <c r="J28" i="2"/>
  <c r="M28" i="4"/>
  <c r="J40" i="2"/>
  <c r="M40" i="4"/>
  <c r="J44" i="2"/>
  <c r="M44" i="4"/>
  <c r="E68" i="3"/>
  <c r="C16" i="3"/>
  <c r="J42" i="2"/>
  <c r="M42" i="4"/>
  <c r="J32" i="2"/>
  <c r="M32" i="4"/>
  <c r="J21" i="2"/>
  <c r="M21" i="4"/>
  <c r="J27" i="2"/>
  <c r="M27" i="4"/>
  <c r="J47" i="2"/>
  <c r="M47" i="4"/>
  <c r="J18" i="2"/>
  <c r="M18" i="4"/>
  <c r="D28" i="2"/>
  <c r="F28" i="4"/>
  <c r="D45" i="2"/>
  <c r="F45" i="4"/>
  <c r="D31" i="2"/>
  <c r="F31" i="4"/>
  <c r="B17" i="3"/>
  <c r="E17" i="3"/>
  <c r="E10" i="3"/>
  <c r="D9" i="4"/>
  <c r="E9" i="4"/>
  <c r="K9" i="4"/>
  <c r="C64" i="3"/>
  <c r="C57" i="3"/>
  <c r="B27" i="3"/>
  <c r="E27" i="3"/>
  <c r="E93" i="3"/>
  <c r="E12" i="3"/>
  <c r="J23" i="2"/>
  <c r="M23" i="4"/>
  <c r="J46" i="2"/>
  <c r="M46" i="4"/>
  <c r="E40" i="3"/>
  <c r="J11" i="2"/>
  <c r="E86" i="3"/>
  <c r="D25" i="2"/>
  <c r="F25" i="4"/>
  <c r="C52" i="3"/>
  <c r="E22" i="3"/>
  <c r="E43" i="3"/>
  <c r="E90" i="3"/>
  <c r="E26" i="3"/>
  <c r="E77" i="3"/>
  <c r="E66" i="3"/>
  <c r="E87" i="3"/>
  <c r="E11" i="3"/>
  <c r="E31" i="3"/>
  <c r="E63" i="3"/>
  <c r="B34" i="3"/>
  <c r="E34" i="3"/>
  <c r="E85" i="3"/>
  <c r="E79" i="3"/>
  <c r="E83" i="3"/>
  <c r="E100" i="3"/>
  <c r="D39" i="2"/>
  <c r="F39" i="4"/>
  <c r="E70" i="3"/>
  <c r="E9" i="3"/>
  <c r="C61" i="3"/>
  <c r="E48" i="3"/>
  <c r="C68" i="3"/>
  <c r="E16" i="3"/>
  <c r="C33" i="3"/>
  <c r="C55" i="3"/>
  <c r="D16" i="2"/>
  <c r="F16" i="4"/>
  <c r="J16" i="2"/>
  <c r="M16" i="4"/>
  <c r="J29" i="2"/>
  <c r="M29" i="4"/>
  <c r="J26" i="2"/>
  <c r="D26" i="2"/>
  <c r="F26" i="4"/>
  <c r="J15" i="2"/>
  <c r="D15" i="2"/>
  <c r="F15" i="4"/>
  <c r="D17" i="2"/>
  <c r="F17" i="4"/>
  <c r="J17" i="2"/>
  <c r="M17" i="4"/>
  <c r="E46" i="3"/>
  <c r="J37" i="2"/>
  <c r="M37" i="4"/>
  <c r="D37" i="2"/>
  <c r="F37" i="4"/>
  <c r="J10" i="2"/>
  <c r="M10" i="4"/>
  <c r="D49" i="2"/>
  <c r="F49" i="4"/>
  <c r="J49" i="2"/>
  <c r="M49" i="4"/>
  <c r="D43" i="2"/>
  <c r="F43" i="4"/>
  <c r="J43" i="2"/>
  <c r="M43" i="4"/>
  <c r="E36" i="3"/>
  <c r="E20" i="3"/>
  <c r="J39" i="2"/>
  <c r="J22" i="2"/>
  <c r="M22" i="4"/>
  <c r="D22" i="2"/>
  <c r="F22" i="4"/>
  <c r="J33" i="2"/>
  <c r="M33" i="4"/>
  <c r="D48" i="2"/>
  <c r="F48" i="4"/>
  <c r="J20" i="2"/>
  <c r="M20" i="4"/>
  <c r="D36" i="2"/>
  <c r="F36" i="4"/>
  <c r="J36" i="2"/>
  <c r="D35" i="2"/>
  <c r="F35" i="4"/>
  <c r="J35" i="2"/>
  <c r="M35" i="4"/>
  <c r="C78" i="3"/>
  <c r="D11" i="2"/>
  <c r="F11" i="4"/>
  <c r="C99" i="3"/>
  <c r="E49" i="3"/>
  <c r="E14" i="3"/>
  <c r="E44" i="3"/>
  <c r="E73" i="3"/>
  <c r="E92" i="3"/>
  <c r="D38" i="2"/>
  <c r="F38" i="4"/>
  <c r="E69" i="3"/>
  <c r="E24" i="3"/>
  <c r="D12" i="2"/>
  <c r="F12" i="4"/>
  <c r="E76" i="3"/>
  <c r="D34" i="2"/>
  <c r="F34" i="4"/>
  <c r="E89" i="3"/>
  <c r="E37" i="3"/>
  <c r="E105" i="3"/>
  <c r="E38" i="3"/>
  <c r="D50" i="2"/>
  <c r="D42" i="2"/>
  <c r="F42" i="4"/>
  <c r="D18" i="2"/>
  <c r="F18" i="4"/>
  <c r="E60" i="3"/>
  <c r="E47" i="3"/>
  <c r="E58" i="3"/>
  <c r="E75" i="3"/>
  <c r="C86" i="3"/>
  <c r="E112" i="3"/>
  <c r="E53" i="3"/>
  <c r="D32" i="2"/>
  <c r="F32" i="4"/>
  <c r="E72" i="3"/>
  <c r="E23" i="3"/>
  <c r="D40" i="2"/>
  <c r="F40" i="4"/>
  <c r="E28" i="3"/>
  <c r="D21" i="2"/>
  <c r="F21" i="4"/>
  <c r="E95" i="3"/>
  <c r="E97" i="3"/>
  <c r="C100" i="3"/>
  <c r="E108" i="3"/>
  <c r="E81" i="3"/>
  <c r="D27" i="2"/>
  <c r="F27" i="4"/>
  <c r="D44" i="2"/>
  <c r="F44" i="4"/>
  <c r="E21" i="3"/>
  <c r="E71" i="3"/>
  <c r="D19" i="2"/>
  <c r="F19" i="4"/>
  <c r="D20" i="2"/>
  <c r="F20" i="4"/>
  <c r="L9" i="4"/>
  <c r="D24" i="2"/>
  <c r="F24" i="4"/>
  <c r="D41" i="2"/>
  <c r="F41" i="4"/>
  <c r="E42" i="3"/>
  <c r="E91" i="3"/>
  <c r="E18" i="3"/>
  <c r="D23" i="2"/>
  <c r="F23" i="4"/>
  <c r="D14" i="2"/>
  <c r="F14" i="4"/>
  <c r="D46" i="2"/>
  <c r="F46" i="4"/>
  <c r="D47" i="2"/>
  <c r="F47" i="4"/>
  <c r="E65" i="3"/>
  <c r="E80" i="3"/>
  <c r="E101" i="3"/>
  <c r="E84" i="3"/>
  <c r="F50" i="4"/>
  <c r="D50" i="4"/>
  <c r="K44" i="4"/>
  <c r="D44" i="4"/>
  <c r="E44" i="4"/>
  <c r="K16" i="4"/>
  <c r="D16" i="4"/>
  <c r="K41" i="4"/>
  <c r="D41" i="4"/>
  <c r="D34" i="4"/>
  <c r="E34" i="4"/>
  <c r="K34" i="4"/>
  <c r="D38" i="4"/>
  <c r="K38" i="4"/>
  <c r="K45" i="4"/>
  <c r="L45" i="4"/>
  <c r="D45" i="4"/>
  <c r="E45" i="4"/>
  <c r="K11" i="4"/>
  <c r="D11" i="4"/>
  <c r="K29" i="4"/>
  <c r="L29" i="4"/>
  <c r="D29" i="4"/>
  <c r="K35" i="4"/>
  <c r="D35" i="4"/>
  <c r="E35" i="4"/>
  <c r="K36" i="4"/>
  <c r="D36" i="4"/>
  <c r="E36" i="4"/>
  <c r="K27" i="4"/>
  <c r="D27" i="4"/>
  <c r="E27" i="4"/>
  <c r="K49" i="4"/>
  <c r="L49" i="4"/>
  <c r="D49" i="4"/>
  <c r="E49" i="4"/>
  <c r="D42" i="4"/>
  <c r="K42" i="4"/>
  <c r="L42" i="4"/>
  <c r="D31" i="4"/>
  <c r="E31" i="4"/>
  <c r="K31" i="4"/>
  <c r="L31" i="4"/>
  <c r="D39" i="4"/>
  <c r="K39" i="4"/>
  <c r="D20" i="4"/>
  <c r="E20" i="4"/>
  <c r="K20" i="4"/>
  <c r="D47" i="4"/>
  <c r="E47" i="4"/>
  <c r="K47" i="4"/>
  <c r="D30" i="4"/>
  <c r="K30" i="4"/>
  <c r="D26" i="4"/>
  <c r="E26" i="4"/>
  <c r="K26" i="4"/>
  <c r="D19" i="4"/>
  <c r="E19" i="4"/>
  <c r="K19" i="4"/>
  <c r="K32" i="4"/>
  <c r="D32" i="4"/>
  <c r="E32" i="4"/>
  <c r="D24" i="4"/>
  <c r="E24" i="4"/>
  <c r="K24" i="4"/>
  <c r="L24" i="4"/>
  <c r="K12" i="4"/>
  <c r="D12" i="4"/>
  <c r="E12" i="4"/>
  <c r="K40" i="4"/>
  <c r="L40" i="4"/>
  <c r="D40" i="4"/>
  <c r="E40" i="4"/>
  <c r="D46" i="4"/>
  <c r="K46" i="4"/>
  <c r="L46" i="4"/>
  <c r="K17" i="4"/>
  <c r="L17" i="4"/>
  <c r="D17" i="4"/>
  <c r="E17" i="4"/>
  <c r="K28" i="4"/>
  <c r="L28" i="4"/>
  <c r="D28" i="4"/>
  <c r="E28" i="4"/>
  <c r="K15" i="4"/>
  <c r="D15" i="4"/>
  <c r="K43" i="4"/>
  <c r="L43" i="4"/>
  <c r="D43" i="4"/>
  <c r="E43" i="4"/>
  <c r="C93" i="3"/>
  <c r="C87" i="3"/>
  <c r="C43" i="3"/>
  <c r="C40" i="3"/>
  <c r="M39" i="4"/>
  <c r="M26" i="4"/>
  <c r="M11" i="4"/>
  <c r="L11" i="4"/>
  <c r="M36" i="4"/>
  <c r="M15" i="4"/>
  <c r="D14" i="4"/>
  <c r="C79" i="3"/>
  <c r="C22" i="3"/>
  <c r="C12" i="3"/>
  <c r="C83" i="3"/>
  <c r="C77" i="3"/>
  <c r="E67" i="3"/>
  <c r="E15" i="3"/>
  <c r="D29" i="2"/>
  <c r="F29" i="4"/>
  <c r="E88" i="3"/>
  <c r="C48" i="3"/>
  <c r="C11" i="3"/>
  <c r="E62" i="3"/>
  <c r="C26" i="3"/>
  <c r="E103" i="3"/>
  <c r="E109" i="3"/>
  <c r="E54" i="3"/>
  <c r="J30" i="2"/>
  <c r="D30" i="2"/>
  <c r="F30" i="4"/>
  <c r="E39" i="3"/>
  <c r="J25" i="2"/>
  <c r="D18" i="4"/>
  <c r="L35" i="4"/>
  <c r="J48" i="2"/>
  <c r="D22" i="4"/>
  <c r="D21" i="4"/>
  <c r="D23" i="4"/>
  <c r="E39" i="4"/>
  <c r="C31" i="3"/>
  <c r="C63" i="3"/>
  <c r="C46" i="3"/>
  <c r="C37" i="3"/>
  <c r="C90" i="3"/>
  <c r="C36" i="3"/>
  <c r="C70" i="3"/>
  <c r="C20" i="3"/>
  <c r="D13" i="2"/>
  <c r="F13" i="4"/>
  <c r="J13" i="2"/>
  <c r="C66" i="3"/>
  <c r="C60" i="3"/>
  <c r="C42" i="3"/>
  <c r="C58" i="3"/>
  <c r="C44" i="3"/>
  <c r="C14" i="3"/>
  <c r="C89" i="3"/>
  <c r="C75" i="3"/>
  <c r="C47" i="3"/>
  <c r="C24" i="3"/>
  <c r="C71" i="3"/>
  <c r="C53" i="3"/>
  <c r="C112" i="3"/>
  <c r="C73" i="3"/>
  <c r="C49" i="3"/>
  <c r="E38" i="4"/>
  <c r="D33" i="2"/>
  <c r="F33" i="4"/>
  <c r="E104" i="3"/>
  <c r="E45" i="3"/>
  <c r="E59" i="3"/>
  <c r="E41" i="3"/>
  <c r="C95" i="3"/>
  <c r="C92" i="3"/>
  <c r="C101" i="3"/>
  <c r="C91" i="3"/>
  <c r="C97" i="3"/>
  <c r="C23" i="3"/>
  <c r="C38" i="3"/>
  <c r="C105" i="3"/>
  <c r="C69" i="3"/>
  <c r="E107" i="3"/>
  <c r="E82" i="3"/>
  <c r="E56" i="3"/>
  <c r="E41" i="4"/>
  <c r="E50" i="3"/>
  <c r="E13" i="3"/>
  <c r="L27" i="4"/>
  <c r="C108" i="3"/>
  <c r="K18" i="4"/>
  <c r="E42" i="4"/>
  <c r="K50" i="4"/>
  <c r="K22" i="4"/>
  <c r="D10" i="2"/>
  <c r="F10" i="4"/>
  <c r="E96" i="3"/>
  <c r="L47" i="4"/>
  <c r="C84" i="3"/>
  <c r="C80" i="3"/>
  <c r="E46" i="4"/>
  <c r="K21" i="4"/>
  <c r="L32" i="4"/>
  <c r="E106" i="3"/>
  <c r="E74" i="3"/>
  <c r="K23" i="4"/>
  <c r="E98" i="3"/>
  <c r="E94" i="3"/>
  <c r="C54" i="3"/>
  <c r="C85" i="3"/>
  <c r="C65" i="3"/>
  <c r="E110" i="3"/>
  <c r="C9" i="3"/>
  <c r="C21" i="3"/>
  <c r="L44" i="4"/>
  <c r="C81" i="3"/>
  <c r="C28" i="3"/>
  <c r="C72" i="3"/>
  <c r="E102" i="3"/>
  <c r="E29" i="3"/>
  <c r="C76" i="3"/>
  <c r="L36" i="4"/>
  <c r="L26" i="4"/>
  <c r="K25" i="4"/>
  <c r="D25" i="4"/>
  <c r="E25" i="4"/>
  <c r="K13" i="4"/>
  <c r="D13" i="4"/>
  <c r="K33" i="4"/>
  <c r="D33" i="4"/>
  <c r="K48" i="4"/>
  <c r="D48" i="4"/>
  <c r="E48" i="4"/>
  <c r="K37" i="4"/>
  <c r="L37" i="4"/>
  <c r="D37" i="4"/>
  <c r="E37" i="4"/>
  <c r="D10" i="4"/>
  <c r="E10" i="4"/>
  <c r="K10" i="4"/>
  <c r="C15" i="3"/>
  <c r="C88" i="3"/>
  <c r="M13" i="4"/>
  <c r="L13" i="4"/>
  <c r="E30" i="4"/>
  <c r="E16" i="4"/>
  <c r="L15" i="4"/>
  <c r="L39" i="4"/>
  <c r="E11" i="4"/>
  <c r="M30" i="4"/>
  <c r="L30" i="4"/>
  <c r="M48" i="4"/>
  <c r="M25" i="4"/>
  <c r="E29" i="4"/>
  <c r="C62" i="3"/>
  <c r="C39" i="3"/>
  <c r="C103" i="3"/>
  <c r="C109" i="3"/>
  <c r="C67" i="3"/>
  <c r="E15" i="4"/>
  <c r="C98" i="3"/>
  <c r="L20" i="4"/>
  <c r="C74" i="3"/>
  <c r="C110" i="3"/>
  <c r="C41" i="3"/>
  <c r="C45" i="3"/>
  <c r="C59" i="3"/>
  <c r="C104" i="3"/>
  <c r="C96" i="3"/>
  <c r="C51" i="3"/>
  <c r="C102" i="3"/>
  <c r="C50" i="3"/>
  <c r="C56" i="3"/>
  <c r="L38" i="4"/>
  <c r="L34" i="4"/>
  <c r="L19" i="4"/>
  <c r="C106" i="3"/>
  <c r="C82" i="3"/>
  <c r="C107" i="3"/>
  <c r="E33" i="4"/>
  <c r="C29" i="3"/>
  <c r="C94" i="3"/>
  <c r="L12" i="4"/>
  <c r="L41" i="4"/>
  <c r="C13" i="3"/>
  <c r="L25" i="4"/>
  <c r="L48" i="4"/>
  <c r="E13" i="4"/>
  <c r="L16" i="4"/>
  <c r="L33" i="4"/>
  <c r="L10" i="4"/>
</calcChain>
</file>

<file path=xl/sharedStrings.xml><?xml version="1.0" encoding="utf-8"?>
<sst xmlns="http://schemas.openxmlformats.org/spreadsheetml/2006/main" count="823" uniqueCount="231">
  <si>
    <t>1er assistant à la distribution des rôles cinéma</t>
  </si>
  <si>
    <t>1er assistant décorateur cinéma</t>
  </si>
  <si>
    <t>1er assistant monteur cinéma</t>
  </si>
  <si>
    <t>1er assistant opérateur cinéma</t>
  </si>
  <si>
    <t>1er assistant réalisateur cinéma</t>
  </si>
  <si>
    <t>2ème assistant réalisateur cinéma</t>
  </si>
  <si>
    <t>2ème assistant décorateur cinéma</t>
  </si>
  <si>
    <t>2ème assistant monteur cinéma</t>
  </si>
  <si>
    <t>2ème assistant opérateur cinéma</t>
  </si>
  <si>
    <t>3ème assistant décorateur cinéma</t>
  </si>
  <si>
    <t>Accessoiriste de décor cinéma</t>
  </si>
  <si>
    <t>Accessoiriste de plateau cinéma</t>
  </si>
  <si>
    <t>Administrateur adjoint comptable cinéma</t>
  </si>
  <si>
    <t>Animatronicien cinéma</t>
  </si>
  <si>
    <t>Assistant au chargé de la figuration cinéma</t>
  </si>
  <si>
    <t>Assistant bruiteur</t>
  </si>
  <si>
    <t>Assistant comptable de production cinéma</t>
  </si>
  <si>
    <t>Assistant maquilleur cinéma</t>
  </si>
  <si>
    <t>Assistant mixeur cinéma</t>
  </si>
  <si>
    <t>Assistant opérateur du son cinéma</t>
  </si>
  <si>
    <t>Assistant scripte cinéma</t>
  </si>
  <si>
    <t>Assistant effets physiques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</si>
  <si>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</si>
  <si>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</si>
  <si>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</si>
  <si>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</si>
  <si>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</si>
  <si>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</si>
  <si>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</si>
  <si>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</si>
  <si>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</si>
  <si>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</si>
  <si>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</si>
  <si>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</si>
  <si>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</si>
  <si>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</si>
  <si>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</si>
  <si>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</si>
  <si>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</si>
  <si>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</si>
  <si>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</si>
  <si>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</si>
  <si>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</si>
  <si>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</si>
  <si>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</si>
  <si>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</si>
  <si>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</si>
  <si>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</si>
  <si>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</si>
  <si>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</si>
  <si>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</si>
  <si>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</si>
  <si>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</si>
  <si>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</si>
  <si>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</si>
  <si>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</si>
  <si>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</si>
  <si>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</si>
  <si>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</si>
  <si>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</si>
  <si>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</si>
  <si>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</si>
  <si>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</si>
  <si>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</si>
  <si>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</si>
  <si>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</si>
  <si>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</si>
  <si>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</si>
  <si>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</si>
  <si>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</si>
  <si>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</si>
  <si>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</si>
  <si>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</si>
  <si>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</si>
  <si>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</si>
  <si>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</si>
  <si>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</si>
  <si>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</si>
  <si>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</si>
  <si>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</si>
  <si>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</si>
  <si>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</si>
  <si>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</si>
  <si>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</si>
  <si>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</si>
  <si>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</si>
  <si>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</si>
  <si>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</si>
  <si>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</si>
  <si>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</si>
  <si>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</si>
  <si>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</si>
  <si>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</si>
  <si>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</si>
  <si>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</si>
  <si>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</si>
  <si>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</si>
  <si>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</si>
  <si>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</si>
  <si>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</si>
  <si>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</si>
  <si>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Heures de travail effectif</t>
  </si>
  <si>
    <t>Montant intéressement</t>
  </si>
  <si>
    <t>Administrateur de production cinéma</t>
  </si>
  <si>
    <t>1er assistant costume cinéma</t>
  </si>
  <si>
    <t xml:space="preserve">Montant de l'indemnité repas </t>
  </si>
  <si>
    <t xml:space="preserve">Montant de l'indemnité casse croûte </t>
  </si>
  <si>
    <t>Salaire minimum hebdomadaire</t>
  </si>
  <si>
    <t>Contrat hors production du film</t>
  </si>
  <si>
    <t xml:space="preserve">Engagement d'une semaine ou plus </t>
  </si>
  <si>
    <t>Engagement inférieur à 5 jours consécutifs</t>
  </si>
  <si>
    <t>Films publicitaires</t>
  </si>
  <si>
    <t>Salaire de référence</t>
  </si>
  <si>
    <t>Assistant monteur son</t>
  </si>
  <si>
    <t>Salaire minimum mensuel</t>
  </si>
  <si>
    <t>909,09 € / jour</t>
  </si>
  <si>
    <t>3636,38 € / semaine</t>
  </si>
  <si>
    <t>480,17 € / jour</t>
  </si>
  <si>
    <t>1920,63 € / semaine</t>
  </si>
  <si>
    <t>Convention collective nationale de la Production cinématographique (IDCC 3097)</t>
  </si>
  <si>
    <t>Contrat d'une durée &lt; 5 mois</t>
  </si>
  <si>
    <t>Fonctions</t>
  </si>
  <si>
    <t>HEBDOMADAIRE 5 JOURS</t>
  </si>
  <si>
    <t>HEBDOMADAIRE 6 JOURS</t>
  </si>
  <si>
    <t>Salaires minima garantis sur la base de 39h : 35h au salaire horaire de base + 4h majorées à 25%</t>
  </si>
  <si>
    <t>Salaire minimum garanti (SMG)</t>
  </si>
  <si>
    <t>Les salaires hebdomadaires annexe 1 inférieurs à 779,22 € ne sont pas concernés par l'annexe 3.</t>
  </si>
  <si>
    <r>
      <rPr>
        <b/>
        <sz val="11"/>
        <color theme="1"/>
        <rFont val="Tahoma"/>
        <family val="2"/>
      </rPr>
      <t xml:space="preserve">Rappel / Article 34 Titre II CCN : Engagement &lt; 1 semaine </t>
    </r>
    <r>
      <rPr>
        <sz val="11"/>
        <color theme="1"/>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</si>
  <si>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rPr>
        <b/>
        <sz val="11"/>
        <color theme="1"/>
        <rFont val="Tahoma"/>
        <family val="2"/>
      </rPr>
      <t xml:space="preserve">Rappel / Article 34 Titre II CCN : Engagement &lt; 1 semaine </t>
    </r>
    <r>
      <rPr>
        <sz val="11"/>
        <color theme="1"/>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</si>
  <si>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t>
  </si>
  <si>
    <t>Durée dont équivalence</t>
  </si>
  <si>
    <t>*Le dispositif prévu en annexe 1 pour le réalisateur (fonction de la durée du contrat) n'est pas applicable en annexe III</t>
  </si>
  <si>
    <t>Complément autonomie</t>
  </si>
  <si>
    <t>Complément technicité</t>
  </si>
  <si>
    <t>Complément responsabilité</t>
  </si>
  <si>
    <t>Directeur général</t>
  </si>
  <si>
    <t>HN</t>
  </si>
  <si>
    <t>Directeur administratif</t>
  </si>
  <si>
    <t>Directeur financier</t>
  </si>
  <si>
    <t>Chargé administratif</t>
  </si>
  <si>
    <t>Comptable</t>
  </si>
  <si>
    <t>Directeur juridique</t>
  </si>
  <si>
    <t>Juriste</t>
  </si>
  <si>
    <t>Assistant juridique</t>
  </si>
  <si>
    <t>Directeur des ressources humaines</t>
  </si>
  <si>
    <t>Assistant RH</t>
  </si>
  <si>
    <t>Directeur des moyens généraux</t>
  </si>
  <si>
    <t>Responsable informatique</t>
  </si>
  <si>
    <t>Standardiste</t>
  </si>
  <si>
    <t>Coursier</t>
  </si>
  <si>
    <t>Gardien</t>
  </si>
  <si>
    <t>Directeur Marketing</t>
  </si>
  <si>
    <t>Assistant Marketing</t>
  </si>
  <si>
    <t>Producteur exécutif</t>
  </si>
  <si>
    <t>Responsable du développement</t>
  </si>
  <si>
    <t>Directeur des productions</t>
  </si>
  <si>
    <t>Assistant des productions</t>
  </si>
  <si>
    <t>Secrétaire</t>
  </si>
  <si>
    <t>Employé administratif</t>
  </si>
  <si>
    <t>Cadre supérieur</t>
  </si>
  <si>
    <t>Cadre A</t>
  </si>
  <si>
    <t>Cadre B</t>
  </si>
  <si>
    <t>Agent de maîtrise</t>
  </si>
  <si>
    <t>Classification</t>
  </si>
  <si>
    <t>Niveau</t>
  </si>
  <si>
    <t>Qualification</t>
  </si>
  <si>
    <t>Salaire minimum mensuel - Base</t>
  </si>
  <si>
    <t>Employé(e) B</t>
  </si>
  <si>
    <t>Employé(e) A</t>
  </si>
  <si>
    <t>Hors niveau</t>
  </si>
  <si>
    <t xml:space="preserve">Agent d'accueil </t>
  </si>
  <si>
    <t xml:space="preserve">Responsable de ligne éditoriale </t>
  </si>
  <si>
    <t>Niveau I ou expérience équivalente</t>
  </si>
  <si>
    <t>Niveau II ou expérience équivalente</t>
  </si>
  <si>
    <t>Niveau III ou expérience équivalente</t>
  </si>
  <si>
    <t>Niveau IV ou expérience équivalente</t>
  </si>
  <si>
    <t>Niveau V ou expérience équivalente</t>
  </si>
  <si>
    <t>Pas de diplôme ou expérience nécessaire</t>
  </si>
  <si>
    <t>Chargé des productions</t>
  </si>
  <si>
    <t>Contrôleur de gestion</t>
  </si>
  <si>
    <t>Chef comptable</t>
  </si>
  <si>
    <t>Salaire minimum mensuel - 1 complément</t>
  </si>
  <si>
    <t>Salaire minimum mensuel - 2 compléments</t>
  </si>
  <si>
    <t>Salaire minimum mensuel - 3 compléments</t>
  </si>
  <si>
    <t>Chargé des lignes éditoriales et du développement</t>
  </si>
  <si>
    <t>Taux horaire A1</t>
  </si>
  <si>
    <t>Taux horaire A3</t>
  </si>
  <si>
    <t>SALAIRES MINIMA BRUTS HEBDOMADAIRES AU 11 AVRIL 2020</t>
  </si>
  <si>
    <t>ANNEXE 2 - Durée du travail avec équivalence (tournage uniquement)</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</si>
  <si>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</si>
  <si>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Salaire de référence A2</t>
  </si>
  <si>
    <r>
      <t xml:space="preserve">ANNEXE 3 BIS - Durée du travail avec équivalence (tournage) - Films ayant obtenus la demande de dérogation </t>
    </r>
    <r>
      <rPr>
        <b/>
        <sz val="16"/>
        <color rgb="FFFF0000"/>
        <rFont val="Tahoma"/>
        <family val="2"/>
      </rPr>
      <t>avant le 10 avril 2020</t>
    </r>
  </si>
  <si>
    <r>
      <t xml:space="preserve">ANNEXE 3 BIS - Durée du travail avec équivalence (tournage) - Films ayant obtenus la demande de dérogation </t>
    </r>
    <r>
      <rPr>
        <b/>
        <sz val="16"/>
        <color rgb="FFFF0000"/>
        <rFont val="Tahoma"/>
        <family val="2"/>
      </rPr>
      <t>à compter du 11 avril 2020</t>
    </r>
  </si>
  <si>
    <t>ANNEXE 4 A - Grilles de salaires minima conventionnels</t>
  </si>
  <si>
    <t>ANNEXE 4 B - Exemples d'emplois repères</t>
  </si>
  <si>
    <t>SALAIRES MINIMA BRUTS HEBDOMADAIRES DEPUIS LE 1ER JUILLET 2019</t>
  </si>
  <si>
    <t>Chargé(e) des post-productions</t>
  </si>
  <si>
    <t>ANNEXE 1 - Durée du travail base 39h hebdomadaires</t>
  </si>
  <si>
    <r>
      <t>Contrat d'une durée ≧ 5 mois</t>
    </r>
    <r>
      <rPr>
        <sz val="11"/>
        <color theme="1"/>
        <rFont val="Tahoma"/>
        <family val="2"/>
      </rPr>
      <t>*</t>
    </r>
  </si>
  <si>
    <t>* Les contrats de 5 mois ou plus peuvent être suspendus en raison des impératifs de la production. La période de suspension du contrat ne donne pas lieu à rémunération seulement si elle est d'une durée égale ou supérieure à une semaine consécutive.</t>
  </si>
  <si>
    <t>RÉALISATEURS (Chapitre X du titre II de la CCN)</t>
  </si>
  <si>
    <r>
      <rPr>
        <b/>
        <sz val="11"/>
        <color theme="1"/>
        <rFont val="Tahoma"/>
        <family val="2"/>
      </rPr>
      <t xml:space="preserve">Rappel des dispositions légales et conventionnelles relatives aux réalisateurs 
</t>
    </r>
    <r>
      <rPr>
        <sz val="11"/>
        <color theme="1"/>
        <rFont val="Tahoma"/>
        <family val="2"/>
      </rPr>
      <t>Les réalisateurs sont rémunérés en cachets et peuvent bénéficier de l'abattement forfaitaire pour frais professionnels au taux de 25%.</t>
    </r>
    <r>
      <rPr>
        <b/>
        <sz val="11"/>
        <color theme="1"/>
        <rFont val="Tahoma"/>
        <family val="2"/>
      </rPr>
      <t xml:space="preserve">
</t>
    </r>
    <r>
      <rPr>
        <sz val="11"/>
        <color theme="1"/>
        <rFont val="Tahoma"/>
        <family val="2"/>
      </rPr>
      <t xml:space="preserve">
Ils ont la qualité de cadre dirigeant : compte-tenu des responsabilités importantes qui leur sont confiées dans l'organisation générale et la bonne marche de la production pour laquelle ils sont engagés, ils ont vocation à conclure avec l'employeur une convention de forfait à temps plein sans référence horaire. Celle-ci doit expressément figurer dans leur contrat de travail.
Pour les cadres dirigeants soumis à une convention de forfait sans référence horaire (art. L3111-2 du code du travail) : 
- ne sont pas applicables : les dispositions relatives au repos quotidien, au repos hebdomadaire, aux durées maximales de travail, au contrôle de la durée du travail, aux heures supplémentaires, aux jours fériés et au travail de nuit.
- sont applicables : les dispositions relatives aux congés payés, aux congés non rémunérés, aux congés pour événements familiaux, au repos obligatoire des femmes en couches, à la médecine du travail, à l'hygiène, la sécurité et les conditions de travail.</t>
    </r>
  </si>
  <si>
    <r>
      <t xml:space="preserve">ANNEXE 3 - Durée du travail base 39h hebdomadaires - Films ayant obtenus la demande de dérogation </t>
    </r>
    <r>
      <rPr>
        <b/>
        <sz val="16"/>
        <color rgb="FFFF0000"/>
        <rFont val="Tahoma"/>
        <family val="2"/>
      </rPr>
      <t>avant le 10 avril 2020</t>
    </r>
  </si>
  <si>
    <t xml:space="preserve">Les salaires hebdomadaires annexe 1 inférieurs à 779,22 € ne sont pas concernés par l'annexe 3.	
Montant SMG annexe 3 = 779,22 € + 30% (salaire de référence - 779,22 €) 	</t>
  </si>
  <si>
    <t>*Le dispositif prévu en annexe 1 pour le réalisateur (fonction de la durée du contrat) n'est pas applicable en annexe 3</t>
  </si>
  <si>
    <t xml:space="preserve">Les salaires hebdomadaires annexe 1 inférieurs à 779,22 € ne sont pas concernés par l'annexe 3.	
Montant SMG annexe 3 bis = 779,22 € + 30% (salaire de référence - 779,22 €) 	</t>
  </si>
  <si>
    <t xml:space="preserve">Montant SMG annexe 3 = 779,22 € + 35% (salaire de référence - 779,22 €) </t>
  </si>
  <si>
    <r>
      <t xml:space="preserve">ANNEXE 3 - Durée du travail base 39h hebdomadaires - Films ayant obtenus la demande de dérogation </t>
    </r>
    <r>
      <rPr>
        <b/>
        <sz val="16"/>
        <color rgb="FFFF0000"/>
        <rFont val="Tahoma"/>
        <family val="2"/>
      </rPr>
      <t>à compter du 11 avril 2020</t>
    </r>
  </si>
  <si>
    <t>Les salaires hebdomadaires annexe 1 inférieurs à 779,22 € ne sont pas concernés par l'annexe 3.	
Montant SMG annexe 3 bis = Taux horaire annexe 3 x nombre d'heures de travail effectif éventuellement majorées dans les conditions prévues par l'article 37 du titre II de la convention collective</t>
  </si>
  <si>
    <t>Salaires des artistes-interprètes</t>
  </si>
  <si>
    <t>Journée</t>
  </si>
  <si>
    <t>Semaine 5 jours</t>
  </si>
  <si>
    <t>Semaine 6 jours</t>
  </si>
  <si>
    <t>Artistes chorégraphiques, lyriques et de cirque, musiciens</t>
  </si>
  <si>
    <t>Autres artistes (acteurs…)</t>
  </si>
  <si>
    <t>TOURNAGE</t>
  </si>
  <si>
    <t>REPETITIONS</t>
  </si>
  <si>
    <t>FILMS DE LONG-METRAGE</t>
  </si>
  <si>
    <t>FILMS DE COURT-METRAGE</t>
  </si>
  <si>
    <t>Service 3h</t>
  </si>
  <si>
    <t>Service 2 x 3h</t>
  </si>
  <si>
    <t>Service 4h</t>
  </si>
  <si>
    <t>Service 2 x 4h</t>
  </si>
  <si>
    <t>Salaires des acteurs de complément</t>
  </si>
  <si>
    <t>SALAIRES MINIMA BRUTS A COMPTER DU 1ER JANVIER 2022</t>
  </si>
  <si>
    <t>Journée (8 heures)</t>
  </si>
  <si>
    <r>
      <t xml:space="preserve">L'extension de l'avenant du 1er juillet 2013 relatif à la mise en place d'un titre III relatif aux salariés de l'équipe artistique, qui prévoyait des barèmes de salaires minima garantis aux acteurs de complément par l'annexe III.2 au sous-titre II du titre III de la convention collective, a été annulée par l'arrêt du Conseil d'Etat du 15 mars 2017, au motif que la différence de traitement instituée en fonction du lieu de tournage ne repose pas sur des raisons objectives pertinentes. De ce fait, à compter du jour où la décision du Conseil d'Etat a été rendue, les employeurs de la branche ne sont plus tenus d'appliquer les dispositions de l'annexe III.2 du sous-titre II du titre III de la convention collective. L'application des barèmes de 2013 relève du choix du producteur.
A compter du 15 mars 2017, le salaire minimum applicable aux acteurs de complément de la production cinématographique est donc le SMIC, </t>
    </r>
    <r>
      <rPr>
        <sz val="12"/>
        <color rgb="FFFF0000"/>
        <rFont val="Calibri (Corps)"/>
      </rPr>
      <t>soit 10,57 € par heure au 1er janvier 2022.</t>
    </r>
    <r>
      <rPr>
        <sz val="12"/>
        <color theme="1"/>
        <rFont val="Calibri"/>
        <family val="2"/>
        <scheme val="minor"/>
      </rPr>
      <t xml:space="preserve">
</t>
    </r>
  </si>
  <si>
    <t>Revalorisation du SMIC au 1er janvier 2022</t>
  </si>
  <si>
    <t>SALAIRES MINIMA BRUTS HEBDOMADAIRES AU 1ER JANVIER 2022</t>
  </si>
  <si>
    <t>La rémunération au titre de l'article L. 212-4 alinéa 2 du code de la propriété intellectuelle pour l'exploitation de la prestation représente 20% du montant des minima indiqués ci-dessus.</t>
  </si>
  <si>
    <t>La rémunération au titre de l'article L. 212-4 alinéa 2 du code de la propriété intellectuelle pour l'exploitation de la prestation représente 33% du montant des minima indiqués ci-dessus (hors indemnité HMC de 16,73€ par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</si>
</sst>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quot;€&quot;"/>
  </numFmts>
  <fonts count="20">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i/>
      <sz val="11"/>
      <color rgb="FF000000"/>
      <name val="Tahoma"/>
      <family val="2"/>
    </font>
    <font>
      <b/>
      <sz val="11"/>
      <color theme="1"/>
      <name val="Tahoma"/>
      <family val="2"/>
    </font>
    <font>
      <b/>
      <sz val="11"/>
      <color rgb="FFFF0000"/>
      <name val="Tahoma"/>
      <family val="2"/>
    </font>
    <font>
      <sz val="11"/>
      <color theme="1"/>
      <name val="Tahoma"/>
      <family val="2"/>
    </font>
    <font>
      <b/>
      <sz val="16"/>
      <color theme="1"/>
      <name val="Tahoma"/>
      <family val="2"/>
    </font>
    <font>
      <sz val="11"/>
      <color rgb="FFFF0000"/>
      <name val="Tahoma"/>
      <family val="2"/>
    </font>
    <font>
      <i/>
      <sz val="11"/>
      <color theme="1"/>
      <name val="Tahoma"/>
      <family val="2"/>
    </font>
    <font>
      <b/>
      <sz val="11"/>
      <color rgb="FF000000"/>
      <name val="Tahoma"/>
      <family val="2"/>
    </font>
    <font>
      <i/>
      <sz val="9"/>
      <color theme="1"/>
      <name val="Tahoma"/>
      <family val="2"/>
    </font>
    <font>
      <sz val="11"/>
      <color rgb="FF000000"/>
      <name val="Tahoma"/>
      <family val="2"/>
    </font>
    <font>
      <i/>
      <sz val="10"/>
      <color theme="1"/>
      <name val="Tahoma"/>
      <family val="2"/>
    </font>
    <font>
      <i/>
      <sz val="8"/>
      <color theme="1"/>
      <name val="Tahoma"/>
      <family val="2"/>
    </font>
    <font>
      <b/>
      <i/>
      <sz val="8"/>
      <color theme="1"/>
      <name val="Tahoma"/>
      <family val="2"/>
    </font>
    <font>
      <b/>
      <sz val="16"/>
      <color rgb="FFFF0000"/>
      <name val="Tahoma"/>
      <family val="2"/>
    </font>
    <font>
      <b/>
      <sz val="12"/>
      <color rgb="FF000000"/>
      <name val="Tahoma"/>
      <family val="2"/>
    </font>
    <font>
      <sz val="12"/>
      <color rgb="FFFF0000"/>
      <name val="Calibri (Corps)"/>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3">
    <xf numFmtId="0" fontId="0" fillId="0" borderId="0" xfId="0"/>
    <xf numFmtId="0" fontId="4" fillId="0" borderId="0" xfId="0" applyFont="1"/>
    <xf numFmtId="0" fontId="5" fillId="0" borderId="0" xfId="0" applyFont="1"/>
    <xf numFmtId="0" fontId="7" fillId="0" borderId="0" xfId="0" applyFont="1"/>
    <xf numFmtId="165" fontId="7" fillId="0" borderId="0" xfId="0" applyNumberFormat="1" applyFont="1" applyFill="1" applyBorder="1" applyAlignment="1">
      <alignment horizontal="center"/>
    </xf>
    <xf numFmtId="49" fontId="5" fillId="0" borderId="0" xfId="0" applyNumberFormat="1" applyFont="1" applyFill="1" applyBorder="1" applyAlignment="1">
      <alignment horizontal="left"/>
    </xf>
    <xf numFmtId="0" fontId="7" fillId="0" borderId="0" xfId="0" applyFont="1" applyAlignment="1">
      <alignment horizontal="center"/>
    </xf>
    <xf numFmtId="165" fontId="7" fillId="0" borderId="0" xfId="0" applyNumberFormat="1" applyFont="1" applyBorder="1" applyAlignment="1">
      <alignment horizontal="center"/>
    </xf>
    <xf numFmtId="0" fontId="7" fillId="0" borderId="0" xfId="0" applyFont="1" applyBorder="1" applyAlignment="1"/>
    <xf numFmtId="0" fontId="7" fillId="0" borderId="0" xfId="0" applyFont="1" applyAlignment="1"/>
    <xf numFmtId="4" fontId="5" fillId="0" borderId="1"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165" fontId="7"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Fill="1" applyBorder="1"/>
    <xf numFmtId="0" fontId="7" fillId="0" borderId="0" xfId="0" applyFont="1" applyFill="1" applyBorder="1" applyAlignment="1">
      <alignment horizontal="center"/>
    </xf>
    <xf numFmtId="164" fontId="7" fillId="0" borderId="0"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xf numFmtId="0" fontId="7" fillId="0" borderId="0" xfId="0" applyFont="1" applyFill="1" applyAlignment="1"/>
    <xf numFmtId="0" fontId="7" fillId="0" borderId="0" xfId="0" applyFont="1" applyFill="1" applyBorder="1" applyAlignment="1"/>
    <xf numFmtId="0" fontId="4" fillId="0" borderId="0" xfId="0" applyFont="1" applyFill="1"/>
    <xf numFmtId="164" fontId="7" fillId="0" borderId="0" xfId="0" applyNumberFormat="1" applyFont="1" applyFill="1"/>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xf>
    <xf numFmtId="0" fontId="7" fillId="0" borderId="1" xfId="0" applyFont="1" applyFill="1" applyBorder="1" applyAlignment="1">
      <alignment horizontal="center"/>
    </xf>
    <xf numFmtId="1" fontId="7" fillId="0" borderId="3" xfId="0" applyNumberFormat="1" applyFont="1" applyFill="1" applyBorder="1" applyAlignment="1">
      <alignment horizontal="center"/>
    </xf>
    <xf numFmtId="1" fontId="7" fillId="2" borderId="1" xfId="0" applyNumberFormat="1" applyFont="1" applyFill="1" applyBorder="1" applyAlignment="1">
      <alignment horizontal="center"/>
    </xf>
    <xf numFmtId="0" fontId="7" fillId="2" borderId="1" xfId="0" applyFont="1" applyFill="1" applyBorder="1" applyAlignment="1">
      <alignment horizontal="center"/>
    </xf>
    <xf numFmtId="49" fontId="7" fillId="0" borderId="7" xfId="0" applyNumberFormat="1" applyFont="1" applyFill="1" applyBorder="1"/>
    <xf numFmtId="165" fontId="7" fillId="0" borderId="8" xfId="0" applyNumberFormat="1" applyFont="1" applyBorder="1" applyAlignment="1">
      <alignment horizontal="center" vertical="center"/>
    </xf>
    <xf numFmtId="49" fontId="7" fillId="2" borderId="5" xfId="0" applyNumberFormat="1" applyFont="1" applyFill="1" applyBorder="1"/>
    <xf numFmtId="165" fontId="7" fillId="2" borderId="8" xfId="0" applyNumberFormat="1" applyFont="1" applyFill="1" applyBorder="1" applyAlignment="1">
      <alignment horizontal="center" vertical="center"/>
    </xf>
    <xf numFmtId="49" fontId="7" fillId="0" borderId="5" xfId="0" applyNumberFormat="1" applyFont="1" applyFill="1" applyBorder="1"/>
    <xf numFmtId="49" fontId="5" fillId="2" borderId="5" xfId="0" applyNumberFormat="1" applyFont="1" applyFill="1" applyBorder="1"/>
    <xf numFmtId="49" fontId="7" fillId="0" borderId="5" xfId="0" applyNumberFormat="1" applyFont="1" applyFill="1" applyBorder="1" applyAlignment="1">
      <alignment wrapText="1"/>
    </xf>
    <xf numFmtId="49" fontId="7" fillId="2" borderId="9" xfId="0" applyNumberFormat="1" applyFont="1" applyFill="1" applyBorder="1"/>
    <xf numFmtId="165" fontId="7" fillId="2" borderId="10" xfId="0" applyNumberFormat="1" applyFont="1" applyFill="1" applyBorder="1" applyAlignment="1">
      <alignment horizontal="center" vertical="center"/>
    </xf>
    <xf numFmtId="165" fontId="7" fillId="2" borderId="11" xfId="0" applyNumberFormat="1" applyFont="1" applyFill="1" applyBorder="1" applyAlignment="1">
      <alignment horizontal="center" vertical="center"/>
    </xf>
    <xf numFmtId="49" fontId="5" fillId="0" borderId="15" xfId="0" applyNumberFormat="1" applyFont="1" applyFill="1" applyBorder="1" applyAlignment="1">
      <alignment vertical="center"/>
    </xf>
    <xf numFmtId="0" fontId="7" fillId="0" borderId="16" xfId="0" applyFont="1" applyBorder="1" applyAlignment="1">
      <alignment vertical="center"/>
    </xf>
    <xf numFmtId="49" fontId="7" fillId="0" borderId="15" xfId="0" applyNumberFormat="1" applyFont="1" applyFill="1" applyBorder="1" applyAlignment="1">
      <alignment horizontal="right" vertical="center"/>
    </xf>
    <xf numFmtId="0" fontId="10" fillId="0" borderId="15" xfId="0" applyFont="1" applyBorder="1" applyAlignment="1">
      <alignment horizontal="right" vertical="center"/>
    </xf>
    <xf numFmtId="0" fontId="7" fillId="0" borderId="15" xfId="0" applyFont="1" applyBorder="1" applyAlignment="1">
      <alignment horizontal="right" vertical="center"/>
    </xf>
    <xf numFmtId="0" fontId="7" fillId="0" borderId="5" xfId="0" applyFont="1" applyFill="1" applyBorder="1"/>
    <xf numFmtId="0" fontId="7" fillId="2" borderId="5" xfId="0" applyFont="1" applyFill="1" applyBorder="1"/>
    <xf numFmtId="0" fontId="7" fillId="0" borderId="17" xfId="0" applyFont="1" applyFill="1" applyBorder="1"/>
    <xf numFmtId="0" fontId="7" fillId="2" borderId="9" xfId="0" applyFont="1" applyFill="1" applyBorder="1"/>
    <xf numFmtId="1" fontId="7" fillId="2" borderId="10" xfId="0" applyNumberFormat="1" applyFont="1" applyFill="1" applyBorder="1" applyAlignment="1">
      <alignment horizontal="center"/>
    </xf>
    <xf numFmtId="0" fontId="7" fillId="2" borderId="10" xfId="0" applyFont="1" applyFill="1" applyBorder="1" applyAlignment="1">
      <alignment horizontal="center"/>
    </xf>
    <xf numFmtId="49" fontId="10" fillId="0" borderId="15" xfId="0" applyNumberFormat="1" applyFont="1" applyFill="1" applyBorder="1" applyAlignment="1">
      <alignment horizontal="right" vertical="center"/>
    </xf>
    <xf numFmtId="0" fontId="7" fillId="0" borderId="0" xfId="0" applyFont="1" applyFill="1" applyAlignment="1">
      <alignment vertical="center"/>
    </xf>
    <xf numFmtId="0" fontId="5" fillId="0" borderId="2" xfId="0" applyFont="1" applyFill="1" applyBorder="1" applyAlignment="1">
      <alignment horizontal="center" vertical="center" wrapText="1"/>
    </xf>
    <xf numFmtId="165" fontId="7" fillId="0" borderId="1" xfId="0" applyNumberFormat="1" applyFont="1" applyFill="1" applyBorder="1" applyAlignment="1">
      <alignment horizontal="center"/>
    </xf>
    <xf numFmtId="165" fontId="7" fillId="0" borderId="6" xfId="0" applyNumberFormat="1" applyFont="1" applyFill="1" applyBorder="1" applyAlignment="1">
      <alignment horizontal="center"/>
    </xf>
    <xf numFmtId="165" fontId="7" fillId="2" borderId="1" xfId="0" applyNumberFormat="1" applyFont="1" applyFill="1" applyBorder="1" applyAlignment="1">
      <alignment horizontal="center"/>
    </xf>
    <xf numFmtId="165" fontId="7" fillId="2" borderId="6" xfId="0" applyNumberFormat="1" applyFont="1" applyFill="1" applyBorder="1" applyAlignment="1">
      <alignment horizontal="center"/>
    </xf>
    <xf numFmtId="165" fontId="7" fillId="2" borderId="10" xfId="0" applyNumberFormat="1" applyFont="1" applyFill="1" applyBorder="1" applyAlignment="1">
      <alignment horizontal="center"/>
    </xf>
    <xf numFmtId="165" fontId="7" fillId="2" borderId="18" xfId="0" applyNumberFormat="1" applyFont="1" applyFill="1" applyBorder="1" applyAlignment="1">
      <alignment horizontal="center"/>
    </xf>
    <xf numFmtId="0" fontId="5" fillId="0" borderId="0" xfId="0" applyFont="1" applyFill="1"/>
    <xf numFmtId="0" fontId="5" fillId="0" borderId="0" xfId="0" applyFont="1" applyFill="1" applyAlignment="1">
      <alignment horizontal="left"/>
    </xf>
    <xf numFmtId="2" fontId="7" fillId="0" borderId="0" xfId="0" applyNumberFormat="1" applyFont="1" applyFill="1"/>
    <xf numFmtId="0" fontId="0" fillId="0" borderId="0" xfId="0" applyFill="1"/>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Fill="1" applyAlignment="1">
      <alignment vertical="center"/>
    </xf>
    <xf numFmtId="4" fontId="7"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0" xfId="0" applyFont="1" applyFill="1" applyAlignment="1">
      <alignment horizontal="right"/>
    </xf>
    <xf numFmtId="0" fontId="12" fillId="0" borderId="0" xfId="0" applyFont="1" applyFill="1" applyAlignment="1">
      <alignment horizontal="center"/>
    </xf>
    <xf numFmtId="1" fontId="7" fillId="0" borderId="2" xfId="0" applyNumberFormat="1" applyFont="1" applyFill="1" applyBorder="1" applyAlignment="1">
      <alignment horizontal="center"/>
    </xf>
    <xf numFmtId="1" fontId="7" fillId="2" borderId="2" xfId="0" applyNumberFormat="1" applyFont="1" applyFill="1" applyBorder="1" applyAlignment="1">
      <alignment horizontal="center"/>
    </xf>
    <xf numFmtId="164" fontId="5" fillId="0" borderId="6" xfId="0" applyNumberFormat="1" applyFont="1" applyFill="1" applyBorder="1" applyAlignment="1">
      <alignment horizontal="center" vertical="center" wrapText="1"/>
    </xf>
    <xf numFmtId="0" fontId="7" fillId="0" borderId="7" xfId="0" applyFont="1" applyFill="1" applyBorder="1" applyAlignment="1">
      <alignment vertical="center"/>
    </xf>
    <xf numFmtId="0" fontId="7" fillId="2" borderId="7" xfId="0" applyFont="1" applyFill="1" applyBorder="1"/>
    <xf numFmtId="4" fontId="13"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165" fontId="7" fillId="0" borderId="1"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9" fontId="7" fillId="0" borderId="9" xfId="0" applyNumberFormat="1" applyFont="1" applyBorder="1" applyAlignment="1">
      <alignment horizontal="center" vertical="center" wrapText="1"/>
    </xf>
    <xf numFmtId="0" fontId="7" fillId="0" borderId="18" xfId="0" applyFont="1" applyBorder="1" applyAlignment="1">
      <alignment horizontal="center" vertical="center" wrapText="1"/>
    </xf>
    <xf numFmtId="165" fontId="7" fillId="0" borderId="5" xfId="0" applyNumberFormat="1" applyFont="1" applyBorder="1" applyAlignment="1">
      <alignment horizontal="center" vertical="center" wrapText="1"/>
    </xf>
    <xf numFmtId="0" fontId="7" fillId="0" borderId="18"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165" fontId="5" fillId="0" borderId="6" xfId="0" applyNumberFormat="1" applyFont="1" applyBorder="1" applyAlignment="1">
      <alignment horizontal="center" vertical="center" wrapText="1"/>
    </xf>
    <xf numFmtId="165" fontId="5"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5" fontId="9" fillId="0" borderId="9" xfId="0" applyNumberFormat="1" applyFont="1" applyBorder="1" applyAlignment="1">
      <alignment horizontal="center"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center" wrapText="1"/>
    </xf>
    <xf numFmtId="0" fontId="7" fillId="0" borderId="5" xfId="0" applyFont="1" applyBorder="1" applyAlignment="1">
      <alignment horizontal="left" vertical="center"/>
    </xf>
    <xf numFmtId="0" fontId="7" fillId="0" borderId="6" xfId="0" applyFont="1" applyBorder="1" applyAlignment="1">
      <alignment horizontal="center" wrapText="1"/>
    </xf>
    <xf numFmtId="0" fontId="7" fillId="0" borderId="9" xfId="0" applyFont="1" applyBorder="1" applyAlignment="1">
      <alignment horizontal="left" vertical="center"/>
    </xf>
    <xf numFmtId="0" fontId="7" fillId="0" borderId="18" xfId="0" applyFont="1" applyBorder="1" applyAlignment="1">
      <alignment horizont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5" fillId="0" borderId="7" xfId="0" applyFont="1" applyFill="1" applyBorder="1" applyAlignment="1">
      <alignment horizontal="left" vertical="center"/>
    </xf>
    <xf numFmtId="0" fontId="10" fillId="0" borderId="0" xfId="0" applyFont="1" applyFill="1" applyBorder="1"/>
    <xf numFmtId="0" fontId="7" fillId="0" borderId="0" xfId="0" applyFont="1" applyFill="1" applyAlignment="1">
      <alignment horizontal="center"/>
    </xf>
    <xf numFmtId="15" fontId="7" fillId="0" borderId="0" xfId="0" applyNumberFormat="1" applyFont="1" applyFill="1"/>
    <xf numFmtId="0" fontId="10" fillId="0" borderId="0" xfId="0" applyFont="1" applyFill="1"/>
    <xf numFmtId="0" fontId="14" fillId="0" borderId="0" xfId="0" applyFont="1" applyFill="1"/>
    <xf numFmtId="0" fontId="15" fillId="0" borderId="0" xfId="0" applyFont="1" applyFill="1"/>
    <xf numFmtId="0" fontId="16" fillId="0" borderId="0" xfId="0" applyFont="1" applyFill="1"/>
    <xf numFmtId="0" fontId="7" fillId="0" borderId="0" xfId="0" applyFont="1" applyFill="1" applyAlignment="1">
      <alignment horizontal="left" vertical="top"/>
    </xf>
    <xf numFmtId="49" fontId="5" fillId="0" borderId="5" xfId="0" applyNumberFormat="1" applyFont="1" applyFill="1" applyBorder="1"/>
    <xf numFmtId="0" fontId="9" fillId="0" borderId="0" xfId="0" applyFont="1" applyFill="1"/>
    <xf numFmtId="165" fontId="7" fillId="0" borderId="0" xfId="0" applyNumberFormat="1" applyFont="1"/>
    <xf numFmtId="165" fontId="7" fillId="0" borderId="0" xfId="0" applyNumberFormat="1" applyFont="1" applyFill="1"/>
    <xf numFmtId="165" fontId="6" fillId="2" borderId="6" xfId="0" applyNumberFormat="1"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7" fillId="0" borderId="0" xfId="0" applyFont="1" applyAlignment="1">
      <alignment horizontal="center"/>
    </xf>
    <xf numFmtId="0" fontId="7" fillId="0" borderId="25"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right"/>
    </xf>
    <xf numFmtId="0" fontId="7" fillId="0" borderId="0" xfId="0" applyFont="1" applyBorder="1"/>
    <xf numFmtId="0" fontId="0" fillId="0" borderId="23" xfId="0" applyBorder="1"/>
    <xf numFmtId="0" fontId="0" fillId="0" borderId="24" xfId="0" applyBorder="1"/>
    <xf numFmtId="0" fontId="5" fillId="3" borderId="26" xfId="0" applyFont="1" applyFill="1" applyBorder="1" applyAlignment="1">
      <alignment horizontal="left" vertical="center"/>
    </xf>
    <xf numFmtId="4" fontId="5" fillId="3" borderId="27" xfId="0" applyNumberFormat="1" applyFont="1" applyFill="1" applyBorder="1" applyAlignment="1">
      <alignment horizontal="center" vertical="center" wrapText="1"/>
    </xf>
    <xf numFmtId="4" fontId="5" fillId="3" borderId="28" xfId="0" applyNumberFormat="1"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2"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0" xfId="0" applyFont="1" applyFill="1" applyBorder="1" applyAlignment="1">
      <alignment horizontal="left" vertical="center"/>
    </xf>
    <xf numFmtId="4" fontId="11" fillId="3" borderId="21" xfId="0" applyNumberFormat="1" applyFont="1" applyFill="1" applyBorder="1" applyAlignment="1">
      <alignment horizontal="center" vertical="center" wrapText="1"/>
    </xf>
    <xf numFmtId="0" fontId="5" fillId="3" borderId="21" xfId="0" applyFont="1" applyFill="1" applyBorder="1" applyAlignment="1">
      <alignment horizontal="center" vertical="center" wrapText="1"/>
    </xf>
    <xf numFmtId="164" fontId="5" fillId="3" borderId="22" xfId="0" applyNumberFormat="1" applyFont="1" applyFill="1" applyBorder="1" applyAlignment="1">
      <alignment horizontal="center" vertical="center" wrapText="1"/>
    </xf>
    <xf numFmtId="0" fontId="7" fillId="0" borderId="0" xfId="0" applyFont="1" applyFill="1" applyAlignment="1">
      <alignment horizontal="left"/>
    </xf>
    <xf numFmtId="0" fontId="7" fillId="0" borderId="0" xfId="0" applyFont="1" applyFill="1" applyBorder="1" applyAlignment="1">
      <alignment horizontal="left" wrapText="1"/>
    </xf>
    <xf numFmtId="0" fontId="5" fillId="3" borderId="4"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13" fillId="0" borderId="0" xfId="0" applyFont="1" applyAlignment="1">
      <alignment horizontal="left" vertical="center" wrapText="1"/>
    </xf>
    <xf numFmtId="0" fontId="5" fillId="3" borderId="20" xfId="0" applyFont="1" applyFill="1" applyBorder="1" applyAlignment="1">
      <alignment horizontal="center" vertical="center"/>
    </xf>
    <xf numFmtId="4" fontId="5" fillId="3" borderId="21"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1" fillId="3" borderId="20" xfId="0" applyFont="1" applyFill="1" applyBorder="1" applyAlignment="1">
      <alignment horizontal="left" vertical="center" wrapText="1"/>
    </xf>
    <xf numFmtId="0" fontId="11" fillId="3" borderId="22" xfId="0" applyFont="1" applyFill="1" applyBorder="1" applyAlignment="1">
      <alignment horizontal="center" vertical="center" wrapText="1"/>
    </xf>
    <xf numFmtId="0" fontId="0" fillId="0" borderId="0" xfId="0" applyFill="1" applyBorder="1"/>
    <xf numFmtId="165" fontId="0" fillId="0" borderId="0" xfId="0" applyNumberFormat="1" applyFill="1" applyBorder="1" applyAlignment="1">
      <alignment horizontal="center" vertical="center" wrapText="1"/>
    </xf>
    <xf numFmtId="0" fontId="0" fillId="0" borderId="0" xfId="0" applyAlignment="1">
      <alignment horizontal="center"/>
    </xf>
    <xf numFmtId="165" fontId="0" fillId="0" borderId="1" xfId="0" applyNumberFormat="1" applyFill="1" applyBorder="1" applyAlignment="1">
      <alignment horizontal="center" vertical="center" wrapText="1"/>
    </xf>
    <xf numFmtId="0" fontId="0" fillId="0" borderId="1" xfId="0" applyBorder="1" applyAlignment="1">
      <alignment vertical="center" wrapText="1"/>
    </xf>
    <xf numFmtId="0" fontId="18" fillId="0" borderId="0" xfId="0" applyFont="1" applyFill="1" applyAlignment="1">
      <alignment horizontal="center"/>
    </xf>
    <xf numFmtId="0" fontId="9" fillId="0" borderId="0" xfId="0" applyFont="1"/>
    <xf numFmtId="0" fontId="7" fillId="0" borderId="0" xfId="0" applyFont="1" applyAlignment="1">
      <alignment horizontal="center"/>
    </xf>
    <xf numFmtId="0" fontId="7" fillId="0" borderId="0" xfId="0" applyFont="1" applyBorder="1" applyAlignment="1">
      <alignment horizontal="left" vertical="center"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7" fillId="0" borderId="0" xfId="0" applyFont="1" applyFill="1" applyAlignment="1">
      <alignment horizontal="left"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4"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vertical="center" wrapText="1"/>
    </xf>
    <xf numFmtId="0" fontId="7" fillId="0" borderId="0" xfId="0" applyFont="1" applyFill="1" applyBorder="1" applyAlignment="1">
      <alignment horizontal="left" wrapText="1"/>
    </xf>
    <xf numFmtId="0" fontId="13" fillId="0" borderId="0" xfId="0" applyFont="1" applyAlignment="1">
      <alignment horizontal="left" vertical="center" wrapText="1"/>
    </xf>
    <xf numFmtId="0" fontId="7" fillId="0" borderId="0" xfId="0" applyFont="1" applyFill="1" applyAlignment="1">
      <alignment horizontal="left" vertical="center"/>
    </xf>
    <xf numFmtId="0" fontId="5" fillId="0" borderId="0" xfId="0" applyFont="1" applyBorder="1" applyAlignment="1">
      <alignment horizontal="center"/>
    </xf>
    <xf numFmtId="0" fontId="0" fillId="0" borderId="0" xfId="0" applyAlignment="1">
      <alignment horizontal="left" vertical="center" wrapText="1"/>
    </xf>
    <xf numFmtId="0" fontId="0" fillId="0" borderId="0" xfId="0" applyAlignment="1">
      <alignment horizontal="left" vertical="top" wrapText="1"/>
    </xf>
    <xf numFmtId="0" fontId="5" fillId="2" borderId="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18" fillId="3" borderId="0" xfId="0" applyFont="1" applyFill="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cellXfs>
  <cellStyles count="5">
    <cellStyle name="Lien hypertexte" xfId="3" builtinId="8" hidden="1"/>
    <cellStyle name="Lien hypertexte" xfId="1" builtinId="8" hidden="1"/>
    <cellStyle name="Lien hypertexte visité" xfId="4" builtinId="9" hidden="1"/>
    <cellStyle name="Lien hypertexte visité" xfId="2" builtinId="9" hidden="1"/>
    <cellStyle name="Normal" xfId="0" builtinId="0"/>
  </cellStyles>
  <dxfs count="0"/>
  <tableStyles count="0" defaultTableStyle="TableStyleMedium9" defaultPivotStyle="PivotStyleMedium7"/>
  <colors>
    <mruColors>
      <color rgb="FFEC529D"/>
      <color rgb="FFEA5C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r/folders/kn/bct4cnws6v5gbs03dfsd06gr0000gn/T/com.microsoft.Outlook/Outlook%2520Temp/PCINE_Salaires%2520mini_1er%2520janvier%25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sheetName val="Annexe 2"/>
      <sheetName val="Annexe 3"/>
      <sheetName val="Annexe 3 bis"/>
      <sheetName val="Annexe 4"/>
    </sheetNames>
    <sheetDataSet>
      <sheetData sheetId="0">
        <row r="11">
          <cell r="A11" t="str">
            <v>1er assistant à la distribution des rôles cinéma</v>
          </cell>
          <cell r="B11">
            <v>1415.26112511168</v>
          </cell>
          <cell r="C11">
            <v>35.381528127792002</v>
          </cell>
        </row>
        <row r="12">
          <cell r="A12" t="str">
            <v>1er assistant costume cinéma</v>
          </cell>
          <cell r="B12">
            <v>1334.6424</v>
          </cell>
          <cell r="C12">
            <v>33.366059999999997</v>
          </cell>
        </row>
        <row r="13">
          <cell r="A13" t="str">
            <v>1er assistant décorateur cinéma</v>
          </cell>
          <cell r="B13">
            <v>1371.8114927193599</v>
          </cell>
          <cell r="C13">
            <v>34.295287317983998</v>
          </cell>
        </row>
        <row r="14">
          <cell r="A14" t="str">
            <v>1er assistant monteur cinéma</v>
          </cell>
          <cell r="B14">
            <v>1062.8</v>
          </cell>
          <cell r="C14">
            <v>26.57</v>
          </cell>
        </row>
        <row r="15">
          <cell r="A15" t="str">
            <v>1er assistant opérateur cinéma</v>
          </cell>
          <cell r="B15">
            <v>1302.0344168831998</v>
          </cell>
          <cell r="C15">
            <v>32.550860422079992</v>
          </cell>
        </row>
        <row r="16">
          <cell r="A16" t="str">
            <v>1er assistant réalisateur cinéma</v>
          </cell>
          <cell r="B16">
            <v>1415.26112511168</v>
          </cell>
          <cell r="C16">
            <v>35.381528127792002</v>
          </cell>
        </row>
        <row r="17">
          <cell r="A17" t="str">
            <v>2ème assistant décorateur cinéma</v>
          </cell>
          <cell r="B17">
            <v>1249.07822934048</v>
          </cell>
          <cell r="C17">
            <v>31.226955733512</v>
          </cell>
        </row>
        <row r="18">
          <cell r="A18" t="str">
            <v>2ème assistant monteur cinéma</v>
          </cell>
          <cell r="B18">
            <v>508.69</v>
          </cell>
          <cell r="C18">
            <v>12.71725</v>
          </cell>
        </row>
        <row r="19">
          <cell r="A19" t="str">
            <v>2ème assistant opérateur cinéma</v>
          </cell>
          <cell r="B19">
            <v>1012.19357641248</v>
          </cell>
          <cell r="C19">
            <v>25.304839410311999</v>
          </cell>
        </row>
        <row r="20">
          <cell r="A20" t="str">
            <v>2ème assistant réalisateur cinéma</v>
          </cell>
          <cell r="B20">
            <v>1012.19357641248</v>
          </cell>
          <cell r="C20">
            <v>25.304839410311999</v>
          </cell>
        </row>
        <row r="21">
          <cell r="A21" t="str">
            <v>3ème assistant décorateur cinéma</v>
          </cell>
          <cell r="B21">
            <v>484.47067394880003</v>
          </cell>
          <cell r="C21">
            <v>12.11176684872</v>
          </cell>
        </row>
        <row r="22">
          <cell r="A22" t="str">
            <v>Accessoiriste de décor cinéma</v>
          </cell>
          <cell r="B22">
            <v>1211.5922719824</v>
          </cell>
          <cell r="C22">
            <v>30.289806799560001</v>
          </cell>
        </row>
        <row r="23">
          <cell r="A23" t="str">
            <v>Accessoiriste de plateau cinéma</v>
          </cell>
          <cell r="B23">
            <v>1211.5922719824</v>
          </cell>
          <cell r="C23">
            <v>30.289806799560001</v>
          </cell>
        </row>
        <row r="24">
          <cell r="A24" t="str">
            <v>Administrateur adjoint comptable cinéma</v>
          </cell>
          <cell r="B24">
            <v>1012.19357641248</v>
          </cell>
          <cell r="C24">
            <v>25.304839410311999</v>
          </cell>
        </row>
        <row r="25">
          <cell r="A25" t="str">
            <v>Administrateur de production cinéma</v>
          </cell>
          <cell r="B25">
            <v>1302.0344168831998</v>
          </cell>
          <cell r="C25">
            <v>32.550860422079992</v>
          </cell>
        </row>
        <row r="26">
          <cell r="A26" t="str">
            <v>Animatronicien cinéma</v>
          </cell>
          <cell r="B26">
            <v>1211.5922719824</v>
          </cell>
          <cell r="C26">
            <v>30.289806799560001</v>
          </cell>
        </row>
        <row r="27">
          <cell r="A27" t="str">
            <v>Assistant au chargé de la figuration cinéma</v>
          </cell>
          <cell r="B27">
            <v>484.47067394880003</v>
          </cell>
          <cell r="C27">
            <v>12.11176684872</v>
          </cell>
        </row>
        <row r="28">
          <cell r="A28" t="str">
            <v>Assistant bruiteur</v>
          </cell>
          <cell r="B28">
            <v>1277.8599999999999</v>
          </cell>
          <cell r="C28">
            <v>31.946499999999997</v>
          </cell>
        </row>
        <row r="29">
          <cell r="A29" t="str">
            <v>Assistant comptable de production cinéma</v>
          </cell>
          <cell r="B29">
            <v>484.47067394880003</v>
          </cell>
          <cell r="C29">
            <v>12.11176684872</v>
          </cell>
        </row>
        <row r="30">
          <cell r="A30" t="str">
            <v>Assistant effets physiques cinéma</v>
          </cell>
          <cell r="B30">
            <v>1217.0052940953599</v>
          </cell>
          <cell r="C30">
            <v>30.425132352383997</v>
          </cell>
        </row>
        <row r="31">
          <cell r="A31" t="str">
            <v>Assistant maquilleur cinéma</v>
          </cell>
          <cell r="B31">
            <v>1005.6273000681599</v>
          </cell>
          <cell r="C31">
            <v>25.140682501703999</v>
          </cell>
        </row>
        <row r="32">
          <cell r="A32" t="str">
            <v>Assistant mixeur cinéma</v>
          </cell>
          <cell r="B32">
            <v>1277.8599999999999</v>
          </cell>
          <cell r="C32">
            <v>31.946499999999997</v>
          </cell>
        </row>
        <row r="33">
          <cell r="A33" t="str">
            <v>Assistant monteur son</v>
          </cell>
          <cell r="B33">
            <v>1062.8</v>
          </cell>
          <cell r="C33">
            <v>26.57</v>
          </cell>
        </row>
        <row r="34">
          <cell r="A34" t="str">
            <v>Assistant opérateur du son cinéma</v>
          </cell>
          <cell r="B34">
            <v>1217.0052940953599</v>
          </cell>
          <cell r="C34">
            <v>30.425132352383997</v>
          </cell>
        </row>
        <row r="35">
          <cell r="A35" t="str">
            <v>Assistant scripte cinéma</v>
          </cell>
          <cell r="B35">
            <v>484.47067394880003</v>
          </cell>
          <cell r="C35">
            <v>12.11176684872</v>
          </cell>
        </row>
        <row r="36">
          <cell r="A36" t="str">
            <v>Auxiliaire de réalisation cinéma</v>
          </cell>
          <cell r="B36">
            <v>484.47067394880003</v>
          </cell>
          <cell r="C36">
            <v>12.11176684872</v>
          </cell>
        </row>
        <row r="37">
          <cell r="A37" t="str">
            <v>Auxiliaire de régie cinéma</v>
          </cell>
          <cell r="B37">
            <v>484.47067394880003</v>
          </cell>
          <cell r="C37">
            <v>12.11176684872</v>
          </cell>
        </row>
        <row r="38">
          <cell r="A38" t="str">
            <v>Bruiteur</v>
          </cell>
          <cell r="B38">
            <v>2036.9</v>
          </cell>
          <cell r="C38">
            <v>50.922499999999999</v>
          </cell>
        </row>
        <row r="39">
          <cell r="A39" t="str">
            <v>Cadreur cinéma</v>
          </cell>
          <cell r="B39">
            <v>1679.6264757148801</v>
          </cell>
          <cell r="C39">
            <v>41.990661892872005</v>
          </cell>
        </row>
        <row r="40">
          <cell r="A40" t="str">
            <v>Cadreur spécialisé cinéma</v>
          </cell>
          <cell r="B40">
            <v>1859.1704970854398</v>
          </cell>
          <cell r="C40">
            <v>46.479262427135993</v>
          </cell>
        </row>
        <row r="41">
          <cell r="A41" t="str">
            <v>Chargé de la figuration cinéma</v>
          </cell>
          <cell r="B41">
            <v>1012.19357641248</v>
          </cell>
          <cell r="C41">
            <v>25.304839410311999</v>
          </cell>
        </row>
        <row r="42">
          <cell r="A42" t="str">
            <v>Chef coiffeur cinéma</v>
          </cell>
          <cell r="B42">
            <v>1249.07822934048</v>
          </cell>
          <cell r="C42">
            <v>31.226955733512</v>
          </cell>
        </row>
        <row r="43">
          <cell r="A43" t="str">
            <v>Chef constructeur cinéma</v>
          </cell>
          <cell r="B43">
            <v>1437.7236084287999</v>
          </cell>
          <cell r="C43">
            <v>35.943090210720001</v>
          </cell>
        </row>
        <row r="44">
          <cell r="A44" t="str">
            <v>Chef costumier cinéma</v>
          </cell>
          <cell r="B44">
            <v>1859.1704970854398</v>
          </cell>
          <cell r="C44">
            <v>46.479262427135993</v>
          </cell>
        </row>
        <row r="45">
          <cell r="A45" t="str">
            <v>Chef d'atelier costumes cinéma</v>
          </cell>
          <cell r="B45">
            <v>1249.07822934048</v>
          </cell>
          <cell r="C45">
            <v>31.226955733512</v>
          </cell>
        </row>
        <row r="46">
          <cell r="A46" t="str">
            <v>Chef décorateur cinéma</v>
          </cell>
          <cell r="B46">
            <v>2639.0508787843205</v>
          </cell>
          <cell r="C46">
            <v>65.976271969608007</v>
          </cell>
        </row>
        <row r="47">
          <cell r="A47" t="str">
            <v>Chef électricien de construction cinéma</v>
          </cell>
          <cell r="B47">
            <v>1204.55846013888</v>
          </cell>
          <cell r="C47">
            <v>30.113961503472002</v>
          </cell>
        </row>
        <row r="48">
          <cell r="A48" t="str">
            <v>Chef électricien de prise de vues cinéma</v>
          </cell>
          <cell r="B48">
            <v>1151.7061693737598</v>
          </cell>
          <cell r="C48">
            <v>28.792654234343996</v>
          </cell>
        </row>
        <row r="49">
          <cell r="A49" t="str">
            <v>Chef machiniste de construction cinéma</v>
          </cell>
          <cell r="B49">
            <v>1204.55846013888</v>
          </cell>
          <cell r="C49">
            <v>30.113961503472002</v>
          </cell>
        </row>
        <row r="50">
          <cell r="A50" t="str">
            <v>Chef machiniste de prise de vues cinéma</v>
          </cell>
          <cell r="B50">
            <v>1151.7061693737598</v>
          </cell>
          <cell r="C50">
            <v>28.792654234343996</v>
          </cell>
        </row>
        <row r="51">
          <cell r="A51" t="str">
            <v>Chef maquilleur cinéma</v>
          </cell>
          <cell r="B51">
            <v>1259.3224516118398</v>
          </cell>
          <cell r="C51">
            <v>31.483061290295996</v>
          </cell>
        </row>
        <row r="52">
          <cell r="A52" t="str">
            <v>Chef menuisier de décor cinéma</v>
          </cell>
          <cell r="B52">
            <v>1260.13284647712</v>
          </cell>
          <cell r="C52">
            <v>31.503321161928</v>
          </cell>
        </row>
        <row r="53">
          <cell r="A53" t="str">
            <v>Chef monteur cinéma</v>
          </cell>
          <cell r="B53">
            <v>1763.6</v>
          </cell>
          <cell r="C53">
            <v>44.089999999999996</v>
          </cell>
        </row>
        <row r="54">
          <cell r="A54" t="str">
            <v>Chef monteur son cinéma</v>
          </cell>
          <cell r="B54">
            <v>1589.41</v>
          </cell>
          <cell r="C54">
            <v>39.735250000000001</v>
          </cell>
        </row>
        <row r="55">
          <cell r="A55" t="str">
            <v>Chef opérateur du son cinéma</v>
          </cell>
          <cell r="B55">
            <v>1859.1704970854398</v>
          </cell>
          <cell r="C55">
            <v>46.479262427135993</v>
          </cell>
        </row>
        <row r="56">
          <cell r="A56" t="str">
            <v>Chef peintre de décor cinéma</v>
          </cell>
          <cell r="B56">
            <v>1214.9169688656</v>
          </cell>
          <cell r="C56">
            <v>30.372924221639998</v>
          </cell>
        </row>
        <row r="57">
          <cell r="A57" t="str">
            <v>Chef sculpteur de décor cinéma</v>
          </cell>
          <cell r="B57">
            <v>1260.3718090656</v>
          </cell>
          <cell r="C57">
            <v>31.509295226639999</v>
          </cell>
        </row>
        <row r="58">
          <cell r="A58" t="str">
            <v>Chef serrurier de décor cinéma</v>
          </cell>
          <cell r="B58">
            <v>1260.13284647712</v>
          </cell>
          <cell r="C58">
            <v>31.503321161928</v>
          </cell>
        </row>
        <row r="59">
          <cell r="A59" t="str">
            <v>Chef staffeur de décor cinéma</v>
          </cell>
          <cell r="B59">
            <v>1260.13284647712</v>
          </cell>
          <cell r="C59">
            <v>31.503321161928</v>
          </cell>
        </row>
        <row r="60">
          <cell r="A60" t="str">
            <v>Chef tapissier cinéma</v>
          </cell>
          <cell r="B60">
            <v>1249.07822934048</v>
          </cell>
          <cell r="C60">
            <v>31.226955733512</v>
          </cell>
        </row>
        <row r="61">
          <cell r="A61" t="str">
            <v>Coiffeur cinéma</v>
          </cell>
          <cell r="B61">
            <v>1005.6273000681599</v>
          </cell>
          <cell r="C61">
            <v>25.140682501703999</v>
          </cell>
        </row>
        <row r="62">
          <cell r="A62" t="str">
            <v>Conducteur de groupe cinéma</v>
          </cell>
          <cell r="B62">
            <v>1029.0352440614402</v>
          </cell>
          <cell r="C62">
            <v>25.725881101536004</v>
          </cell>
        </row>
        <row r="63">
          <cell r="A63" t="str">
            <v>Conseiller technique à la réalisation cinéma</v>
          </cell>
          <cell r="B63">
            <v>1679.6264757148801</v>
          </cell>
          <cell r="C63">
            <v>41.990661892872005</v>
          </cell>
        </row>
        <row r="64">
          <cell r="A64" t="str">
            <v>Coordinateur de post production cinéma</v>
          </cell>
          <cell r="B64">
            <v>1486.02</v>
          </cell>
          <cell r="C64">
            <v>37.150500000000001</v>
          </cell>
        </row>
        <row r="65">
          <cell r="A65" t="str">
            <v>Costumier cinéma</v>
          </cell>
          <cell r="B65">
            <v>1005.6273000681599</v>
          </cell>
          <cell r="C65">
            <v>25.140682501703999</v>
          </cell>
        </row>
        <row r="66">
          <cell r="A66" t="str">
            <v>Couturier cinéma</v>
          </cell>
          <cell r="B66">
            <v>1005.6273000681599</v>
          </cell>
          <cell r="C66">
            <v>25.140682501703999</v>
          </cell>
        </row>
        <row r="67">
          <cell r="A67" t="str">
            <v>Créateur de costumes cinéma</v>
          </cell>
          <cell r="B67">
            <v>2604.0584440886396</v>
          </cell>
          <cell r="C67">
            <v>65.101461102215993</v>
          </cell>
        </row>
        <row r="68">
          <cell r="A68" t="str">
            <v>Directeur de la photographie cinéma</v>
          </cell>
          <cell r="B68">
            <v>2674.9887741561597</v>
          </cell>
          <cell r="C68">
            <v>66.874719353903998</v>
          </cell>
        </row>
        <row r="69">
          <cell r="A69" t="str">
            <v>Directeur de production cinéma</v>
          </cell>
          <cell r="B69">
            <v>2639.0508787843205</v>
          </cell>
          <cell r="C69">
            <v>65.976271969608007</v>
          </cell>
        </row>
        <row r="70">
          <cell r="A70" t="str">
            <v>Electricien de construction de cinéma</v>
          </cell>
          <cell r="B70">
            <v>986.40639621215996</v>
          </cell>
          <cell r="C70">
            <v>24.660159905303999</v>
          </cell>
        </row>
        <row r="71">
          <cell r="A71" t="str">
            <v>Electricien de prise de vues cinéma</v>
          </cell>
          <cell r="B71">
            <v>951.76721056032011</v>
          </cell>
          <cell r="C71">
            <v>23.794180264008002</v>
          </cell>
        </row>
        <row r="72">
          <cell r="A72" t="str">
            <v>Ensemblier cinéma</v>
          </cell>
          <cell r="B72">
            <v>1371.8114927193599</v>
          </cell>
          <cell r="C72">
            <v>34.295287317983998</v>
          </cell>
        </row>
        <row r="73">
          <cell r="A73" t="str">
            <v>Ensemblier décorateur cinéma</v>
          </cell>
          <cell r="B73">
            <v>1859.1704970854398</v>
          </cell>
          <cell r="C73">
            <v>46.479262427135993</v>
          </cell>
        </row>
        <row r="74">
          <cell r="A74" t="str">
            <v>Habilleur cinéma</v>
          </cell>
          <cell r="B74">
            <v>857.00295971136006</v>
          </cell>
          <cell r="C74">
            <v>21.425073992784</v>
          </cell>
        </row>
        <row r="75">
          <cell r="A75" t="str">
            <v>Illustrateur de décors cinéma</v>
          </cell>
          <cell r="B75">
            <v>1249.07822934048</v>
          </cell>
          <cell r="C75">
            <v>31.226955733512</v>
          </cell>
        </row>
        <row r="76">
          <cell r="A76" t="str">
            <v>Infographiste de décors cinéma</v>
          </cell>
          <cell r="B76">
            <v>1249.07822934048</v>
          </cell>
          <cell r="C76">
            <v>31.226955733512</v>
          </cell>
        </row>
        <row r="77">
          <cell r="A77" t="str">
            <v>Machiniste de construction cinéma</v>
          </cell>
          <cell r="B77">
            <v>986.40639621215996</v>
          </cell>
          <cell r="C77">
            <v>24.660159905303999</v>
          </cell>
        </row>
        <row r="78">
          <cell r="A78" t="str">
            <v>Machiniste de prise de vues cinéma</v>
          </cell>
          <cell r="B78">
            <v>951.76721056032011</v>
          </cell>
          <cell r="C78">
            <v>23.794180264008002</v>
          </cell>
        </row>
        <row r="79">
          <cell r="A79" t="str">
            <v>Maçon de décor cinéma</v>
          </cell>
          <cell r="B79">
            <v>983.41416901727996</v>
          </cell>
          <cell r="C79">
            <v>24.585354225431999</v>
          </cell>
        </row>
        <row r="80">
          <cell r="A80" t="str">
            <v>Maquettiste de décor cinéma</v>
          </cell>
          <cell r="B80">
            <v>1160.7347993472001</v>
          </cell>
          <cell r="C80">
            <v>29.018369983680003</v>
          </cell>
        </row>
        <row r="81">
          <cell r="A81" t="str">
            <v>Menuisier de décor cinéma</v>
          </cell>
          <cell r="B81">
            <v>1031.3833112352002</v>
          </cell>
          <cell r="C81">
            <v>25.784582780880005</v>
          </cell>
        </row>
        <row r="82">
          <cell r="A82" t="str">
            <v>Menuisier toupilleur de décor cinéma</v>
          </cell>
          <cell r="B82">
            <v>1160.7347993472001</v>
          </cell>
          <cell r="C82">
            <v>29.018369983680003</v>
          </cell>
        </row>
        <row r="83">
          <cell r="A83" t="str">
            <v>Menuisier-traceur de décor cinéma</v>
          </cell>
          <cell r="B83">
            <v>1086.1680820636802</v>
          </cell>
          <cell r="C83">
            <v>27.154202051592005</v>
          </cell>
        </row>
        <row r="84">
          <cell r="A84" t="str">
            <v>Mixeur cinéma</v>
          </cell>
          <cell r="B84">
            <v>2036.9</v>
          </cell>
          <cell r="C84">
            <v>50.922499999999999</v>
          </cell>
        </row>
        <row r="85">
          <cell r="A85" t="str">
            <v>Peintre d'art de décor cinéma</v>
          </cell>
          <cell r="B85">
            <v>1249.07822934048</v>
          </cell>
          <cell r="C85">
            <v>31.226955733512</v>
          </cell>
        </row>
        <row r="86">
          <cell r="A86" t="str">
            <v>Peintre de décor cinéma</v>
          </cell>
          <cell r="B86">
            <v>1032.3391615891201</v>
          </cell>
          <cell r="C86">
            <v>25.808479039728002</v>
          </cell>
        </row>
        <row r="87">
          <cell r="A87" t="str">
            <v>Peintre en lettres de décor cinéma</v>
          </cell>
          <cell r="B87">
            <v>1086.1680820636802</v>
          </cell>
          <cell r="C87">
            <v>27.154202051592005</v>
          </cell>
        </row>
        <row r="88">
          <cell r="A88" t="str">
            <v>Peintre faux bois et patine décor cinéma</v>
          </cell>
          <cell r="B88">
            <v>1086.1680820636802</v>
          </cell>
          <cell r="C88">
            <v>27.154202051592005</v>
          </cell>
        </row>
        <row r="89">
          <cell r="A89" t="str">
            <v>Photographe de plateau cinéma</v>
          </cell>
          <cell r="B89">
            <v>1211.5922719824</v>
          </cell>
          <cell r="C89">
            <v>30.289806799560001</v>
          </cell>
        </row>
        <row r="90">
          <cell r="A90" t="str">
            <v>Réalisateur cinéma*</v>
          </cell>
          <cell r="B90">
            <v>2928.3514560115195</v>
          </cell>
          <cell r="C90">
            <v>73.208786400287991</v>
          </cell>
        </row>
        <row r="91">
          <cell r="A91" t="str">
            <v>Réalisateur de films publicitaires</v>
          </cell>
          <cell r="B91">
            <v>3636.3872160000001</v>
          </cell>
          <cell r="C91">
            <v>90.909680399999999</v>
          </cell>
        </row>
        <row r="92">
          <cell r="A92" t="str">
            <v>Régisseur adjoint cinéma</v>
          </cell>
          <cell r="B92">
            <v>1012.19357641248</v>
          </cell>
          <cell r="C92">
            <v>25.304839410311999</v>
          </cell>
        </row>
        <row r="93">
          <cell r="A93" t="str">
            <v>Régisseur d'extérieurs cinéma</v>
          </cell>
          <cell r="B93">
            <v>1249.07822934048</v>
          </cell>
          <cell r="C93">
            <v>31.226955733512</v>
          </cell>
        </row>
        <row r="94">
          <cell r="A94" t="str">
            <v>Régisseur général cinéma</v>
          </cell>
          <cell r="B94">
            <v>1415.26112511168</v>
          </cell>
          <cell r="C94">
            <v>35.381528127792002</v>
          </cell>
        </row>
        <row r="95">
          <cell r="A95" t="str">
            <v>Répétiteur cinéma</v>
          </cell>
          <cell r="B95">
            <v>1012.19357641248</v>
          </cell>
          <cell r="C95">
            <v>25.304839410311999</v>
          </cell>
        </row>
        <row r="96">
          <cell r="A96" t="str">
            <v>Responsable des enfants cinéma</v>
          </cell>
          <cell r="B96">
            <v>1012.19357641248</v>
          </cell>
          <cell r="C96">
            <v>25.304839410311999</v>
          </cell>
        </row>
        <row r="97">
          <cell r="A97" t="str">
            <v>Scripte cinéma</v>
          </cell>
          <cell r="B97">
            <v>1249.07822934048</v>
          </cell>
          <cell r="C97">
            <v>31.226955733512</v>
          </cell>
        </row>
        <row r="98">
          <cell r="A98" t="str">
            <v>Sculpteur de décor cinéma</v>
          </cell>
          <cell r="B98">
            <v>1190.0544699859202</v>
          </cell>
          <cell r="C98">
            <v>29.751361749648005</v>
          </cell>
        </row>
        <row r="99">
          <cell r="A99" t="str">
            <v>Secrétaire de production cinéma</v>
          </cell>
          <cell r="B99">
            <v>903.21624638783999</v>
          </cell>
          <cell r="C99">
            <v>22.580406159696</v>
          </cell>
        </row>
        <row r="100">
          <cell r="A100" t="str">
            <v>Serrurier de décor cinéma</v>
          </cell>
          <cell r="B100">
            <v>1086.1680820636802</v>
          </cell>
          <cell r="C100">
            <v>27.154202051592005</v>
          </cell>
        </row>
        <row r="101">
          <cell r="A101" t="str">
            <v>Sous chef menuisier de décor cinéma</v>
          </cell>
          <cell r="B101">
            <v>1156.3399656547201</v>
          </cell>
          <cell r="C101">
            <v>28.908499141368004</v>
          </cell>
        </row>
        <row r="102">
          <cell r="A102" t="str">
            <v>Sous chef peintre de décor cinéma</v>
          </cell>
          <cell r="B102">
            <v>1072.1627964432</v>
          </cell>
          <cell r="C102">
            <v>26.804069911079999</v>
          </cell>
        </row>
        <row r="103">
          <cell r="A103" t="str">
            <v>Sous chef staffeur de décor cinéma</v>
          </cell>
          <cell r="B103">
            <v>1156.3399656547201</v>
          </cell>
          <cell r="C103">
            <v>28.908499141368004</v>
          </cell>
        </row>
        <row r="104">
          <cell r="A104" t="str">
            <v>Sous-chef électricien de décor cinéma</v>
          </cell>
          <cell r="B104">
            <v>1061.8042877164801</v>
          </cell>
          <cell r="C104">
            <v>26.545107192912003</v>
          </cell>
        </row>
        <row r="105">
          <cell r="A105" t="str">
            <v>Sous-chef électricien de prise de vues cinéma</v>
          </cell>
          <cell r="B105">
            <v>1011.4974680025599</v>
          </cell>
          <cell r="C105">
            <v>25.287436700063999</v>
          </cell>
        </row>
        <row r="106">
          <cell r="A106" t="str">
            <v>Sous-chef machiniste de décor cinéma</v>
          </cell>
          <cell r="B106">
            <v>1061.8042877164801</v>
          </cell>
          <cell r="C106">
            <v>26.545107192912003</v>
          </cell>
        </row>
        <row r="107">
          <cell r="A107" t="str">
            <v>Sous-chef machiniste de prise de vues cinéma</v>
          </cell>
          <cell r="B107">
            <v>1011.4974680025599</v>
          </cell>
          <cell r="C107">
            <v>25.287436700063999</v>
          </cell>
        </row>
        <row r="108">
          <cell r="A108" t="str">
            <v>Staffeur de décor cinéma</v>
          </cell>
          <cell r="B108">
            <v>1086.1680820636802</v>
          </cell>
          <cell r="C108">
            <v>27.154202051592005</v>
          </cell>
        </row>
        <row r="109">
          <cell r="A109" t="str">
            <v>Superviseur d'effets physiques cinéma</v>
          </cell>
          <cell r="B109">
            <v>1859.1704970854398</v>
          </cell>
          <cell r="C109">
            <v>46.479262427135993</v>
          </cell>
        </row>
        <row r="110">
          <cell r="A110" t="str">
            <v>Tapissier de décor cinéma</v>
          </cell>
          <cell r="B110">
            <v>857.00295971136006</v>
          </cell>
          <cell r="C110">
            <v>21.425073992784</v>
          </cell>
        </row>
        <row r="111">
          <cell r="A111" t="str">
            <v>Technicien d'appareils télécommandés (prise de vues) cinéma</v>
          </cell>
          <cell r="B111">
            <v>1302.0344168831998</v>
          </cell>
          <cell r="C111">
            <v>32.550860422079992</v>
          </cell>
        </row>
        <row r="112">
          <cell r="A112" t="str">
            <v>Technicien réalisateur 2ème équipe cinéma</v>
          </cell>
          <cell r="B112">
            <v>2674.9887741561597</v>
          </cell>
          <cell r="C112">
            <v>66.874719353903998</v>
          </cell>
        </row>
        <row r="113">
          <cell r="A113" t="str">
            <v>Technicien retour image cinéma</v>
          </cell>
          <cell r="B113">
            <v>484.47067394880003</v>
          </cell>
          <cell r="C113">
            <v>12.11176684872</v>
          </cell>
        </row>
        <row r="114">
          <cell r="A114" t="str">
            <v>Teinturier patineur costumes cinéma</v>
          </cell>
          <cell r="B114">
            <v>1005.6273000681599</v>
          </cell>
          <cell r="C114">
            <v>25.140682501703999</v>
          </cell>
        </row>
        <row r="116">
          <cell r="A116" t="str">
            <v xml:space="preserve">Montant de l'indemnité repas </v>
          </cell>
          <cell r="B116">
            <v>17.61</v>
          </cell>
        </row>
        <row r="117">
          <cell r="A117" t="str">
            <v xml:space="preserve">Montant de l'indemnité casse croûte </v>
          </cell>
          <cell r="B117">
            <v>7.15</v>
          </cell>
        </row>
        <row r="119">
          <cell r="A119" t="str">
            <v>Rappel / Article 34 Titre II CCN : Engagement &lt; 1 semaine :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v>
          </cell>
        </row>
        <row r="123">
          <cell r="A123" t="str">
            <v>*REALISATEURS (Chapitre X du titre II de la CCN)</v>
          </cell>
        </row>
        <row r="125">
          <cell r="A125" t="str">
            <v>Contrat d'une durée &lt; 5 mois</v>
          </cell>
        </row>
        <row r="126">
          <cell r="A126" t="str">
            <v>Salaire minimum hebdomadaire</v>
          </cell>
          <cell r="B126">
            <v>2928.34</v>
          </cell>
        </row>
        <row r="128">
          <cell r="A128" t="str">
            <v>Contrat d'une durée ≧ 5 mois</v>
          </cell>
        </row>
        <row r="129">
          <cell r="A129" t="str">
            <v>Salaire minimum mensuel</v>
          </cell>
          <cell r="B129">
            <v>8316.49</v>
          </cell>
        </row>
        <row r="131">
          <cell r="A131" t="str">
            <v>Contrat hors production du film</v>
          </cell>
        </row>
        <row r="132">
          <cell r="A132" t="str">
            <v xml:space="preserve">Engagement d'une semaine ou plus </v>
          </cell>
          <cell r="B132" t="str">
            <v>1920,63 € / semaine</v>
          </cell>
        </row>
        <row r="133">
          <cell r="A133" t="str">
            <v>Engagement inférieur à 5 jours consécutifs</v>
          </cell>
          <cell r="B133" t="str">
            <v>480,17 € / jour</v>
          </cell>
        </row>
        <row r="135">
          <cell r="A135" t="str">
            <v>Films publicitaires</v>
          </cell>
        </row>
        <row r="136">
          <cell r="A136" t="str">
            <v xml:space="preserve">Engagement d'une semaine ou plus </v>
          </cell>
          <cell r="B136" t="str">
            <v>3636,38 € / semaine</v>
          </cell>
        </row>
        <row r="137">
          <cell r="A137" t="str">
            <v>Engagement inférieur à 5 jours consécutifs</v>
          </cell>
          <cell r="B137" t="str">
            <v>909,09 € / jour</v>
          </cell>
        </row>
        <row r="139">
          <cell r="A139" t="str">
            <v>Rappel / Article 51 Titre II CCN : Durée du travail des réalisateurs : les réalisateurs ont vocation à conclure avec l'employeur une convention de forfait à temps plein sans référence horaire compte-tenu des responsabilités importantes qui leur sont confiées dans l'organisation générale et la bonne marche de la production pour laquelle ils sont engagés. La convention de forfait doit expressément figurer dans le contrat de travail conclu avec le réalisateur. Les dispositions spécifiques relatives aux conventions de forfait sans référence horaire s'appliquent en conséquence aux réalisateurs en tant que cadres dirigeants.</v>
          </cell>
        </row>
      </sheetData>
      <sheetData sheetId="1">
        <row r="10">
          <cell r="A10" t="str">
            <v>1er assistant costume cinéma</v>
          </cell>
          <cell r="B10">
            <v>43</v>
          </cell>
          <cell r="C10">
            <v>46</v>
          </cell>
          <cell r="D10">
            <v>1501.4726999999998</v>
          </cell>
          <cell r="G10" t="str">
            <v>1er assistant costume cinéma</v>
          </cell>
          <cell r="H10">
            <v>52</v>
          </cell>
          <cell r="I10">
            <v>56</v>
          </cell>
          <cell r="J10">
            <v>1985.2805699999997</v>
          </cell>
        </row>
        <row r="11">
          <cell r="A11" t="str">
            <v>1er assistant opérateur cinéma</v>
          </cell>
          <cell r="B11">
            <v>43</v>
          </cell>
          <cell r="C11">
            <v>46</v>
          </cell>
          <cell r="D11">
            <v>1464.7887189935998</v>
          </cell>
          <cell r="G11" t="str">
            <v>1er assistant opérateur cinéma</v>
          </cell>
          <cell r="H11">
            <v>52</v>
          </cell>
          <cell r="I11">
            <v>56</v>
          </cell>
          <cell r="J11">
            <v>1936.7761951137595</v>
          </cell>
        </row>
        <row r="12">
          <cell r="A12" t="str">
            <v>1er assistant réalisateur cinéma</v>
          </cell>
          <cell r="B12">
            <v>43</v>
          </cell>
          <cell r="C12">
            <v>46</v>
          </cell>
          <cell r="D12">
            <v>1592.16876575064</v>
          </cell>
          <cell r="G12" t="str">
            <v>1er assistant réalisateur cinéma</v>
          </cell>
          <cell r="H12">
            <v>52</v>
          </cell>
          <cell r="I12">
            <v>56</v>
          </cell>
          <cell r="J12">
            <v>2105.2009236036242</v>
          </cell>
        </row>
        <row r="13">
          <cell r="A13" t="str">
            <v>2ème assistant opérateur cinéma</v>
          </cell>
          <cell r="B13">
            <v>43</v>
          </cell>
          <cell r="C13">
            <v>46</v>
          </cell>
          <cell r="D13">
            <v>1138.71777346404</v>
          </cell>
          <cell r="G13" t="str">
            <v>2ème assistant opérateur cinéma</v>
          </cell>
          <cell r="H13">
            <v>52</v>
          </cell>
          <cell r="I13">
            <v>56</v>
          </cell>
          <cell r="J13">
            <v>1505.6379449135641</v>
          </cell>
        </row>
        <row r="14">
          <cell r="A14" t="str">
            <v>2ème assistant réalisateur cinéma</v>
          </cell>
          <cell r="B14">
            <v>43</v>
          </cell>
          <cell r="C14">
            <v>46</v>
          </cell>
          <cell r="D14">
            <v>1138.71777346404</v>
          </cell>
          <cell r="G14" t="str">
            <v>2ème assistant réalisateur cinéma</v>
          </cell>
          <cell r="H14">
            <v>52</v>
          </cell>
          <cell r="I14">
            <v>56</v>
          </cell>
          <cell r="J14">
            <v>1505.6379449135641</v>
          </cell>
        </row>
        <row r="15">
          <cell r="A15" t="str">
            <v>3ème assistant décorateur cinéma</v>
          </cell>
          <cell r="B15">
            <v>42</v>
          </cell>
          <cell r="C15">
            <v>45</v>
          </cell>
          <cell r="D15">
            <v>529.88979963149995</v>
          </cell>
          <cell r="G15" t="str">
            <v>3ème assistant décorateur cinéma</v>
          </cell>
          <cell r="H15">
            <v>51</v>
          </cell>
          <cell r="I15">
            <v>55</v>
          </cell>
          <cell r="J15">
            <v>699.45453551358003</v>
          </cell>
        </row>
        <row r="16">
          <cell r="A16" t="str">
            <v>Accessoiriste de décor cinéma</v>
          </cell>
          <cell r="B16">
            <v>42</v>
          </cell>
          <cell r="C16">
            <v>45</v>
          </cell>
          <cell r="D16">
            <v>1325.1790474807501</v>
          </cell>
          <cell r="G16" t="str">
            <v>Accessoiriste de décor cinéma</v>
          </cell>
          <cell r="H16">
            <v>51</v>
          </cell>
          <cell r="I16">
            <v>55</v>
          </cell>
          <cell r="J16">
            <v>1749.2363426745901</v>
          </cell>
        </row>
        <row r="17">
          <cell r="A17" t="str">
            <v>Accessoiriste de plateau cinéma</v>
          </cell>
          <cell r="B17">
            <v>43</v>
          </cell>
          <cell r="C17">
            <v>46</v>
          </cell>
          <cell r="D17">
            <v>1363.0413059802001</v>
          </cell>
          <cell r="G17" t="str">
            <v>Accessoiriste de plateau cinéma</v>
          </cell>
          <cell r="H17">
            <v>52</v>
          </cell>
          <cell r="I17">
            <v>56</v>
          </cell>
          <cell r="J17">
            <v>1802.2435045738202</v>
          </cell>
        </row>
        <row r="18">
          <cell r="A18" t="str">
            <v>Administrateur de production cinéma</v>
          </cell>
          <cell r="B18">
            <v>43</v>
          </cell>
          <cell r="C18">
            <v>46</v>
          </cell>
          <cell r="D18">
            <v>1464.7887189935998</v>
          </cell>
          <cell r="G18" t="str">
            <v>Administrateur de production cinéma</v>
          </cell>
          <cell r="H18">
            <v>52</v>
          </cell>
          <cell r="I18">
            <v>56</v>
          </cell>
          <cell r="J18">
            <v>1936.7761951137595</v>
          </cell>
        </row>
        <row r="19">
          <cell r="A19" t="str">
            <v>Assistant au chargé de la figuration cinéma</v>
          </cell>
          <cell r="B19">
            <v>43</v>
          </cell>
          <cell r="C19">
            <v>46</v>
          </cell>
          <cell r="D19">
            <v>545.02950819240004</v>
          </cell>
          <cell r="G19" t="str">
            <v>Assistant au chargé de la figuration cinéma</v>
          </cell>
          <cell r="H19">
            <v>52</v>
          </cell>
          <cell r="I19">
            <v>56</v>
          </cell>
          <cell r="J19">
            <v>720.65012749883999</v>
          </cell>
        </row>
        <row r="20">
          <cell r="A20" t="str">
            <v>Assistant maquilleur cinéma</v>
          </cell>
          <cell r="B20">
            <v>43</v>
          </cell>
          <cell r="C20">
            <v>46</v>
          </cell>
          <cell r="D20">
            <v>1131.3307125766801</v>
          </cell>
          <cell r="G20" t="str">
            <v>Assistant maquilleur cinéma</v>
          </cell>
          <cell r="H20">
            <v>52</v>
          </cell>
          <cell r="I20">
            <v>56</v>
          </cell>
          <cell r="J20">
            <v>1495.8706088513882</v>
          </cell>
        </row>
        <row r="21">
          <cell r="A21" t="str">
            <v>Assistant opérateur du son cinéma</v>
          </cell>
          <cell r="B21">
            <v>42</v>
          </cell>
          <cell r="C21">
            <v>45</v>
          </cell>
          <cell r="D21">
            <v>1331.0995404168</v>
          </cell>
          <cell r="G21" t="str">
            <v>Assistant opérateur du son cinéma</v>
          </cell>
          <cell r="H21">
            <v>51</v>
          </cell>
          <cell r="I21">
            <v>55</v>
          </cell>
          <cell r="J21">
            <v>1757.0513933501759</v>
          </cell>
        </row>
        <row r="22">
          <cell r="A22" t="str">
            <v>Assistant scripte cinéma</v>
          </cell>
          <cell r="B22">
            <v>42</v>
          </cell>
          <cell r="C22">
            <v>45</v>
          </cell>
          <cell r="D22">
            <v>529.88979963149995</v>
          </cell>
          <cell r="G22" t="str">
            <v>Assistant scripte cinéma</v>
          </cell>
          <cell r="H22">
            <v>51</v>
          </cell>
          <cell r="I22">
            <v>55</v>
          </cell>
          <cell r="J22">
            <v>699.45453551358003</v>
          </cell>
        </row>
        <row r="23">
          <cell r="A23" t="str">
            <v>Auxiliaire de réalisation cinéma</v>
          </cell>
          <cell r="B23">
            <v>43</v>
          </cell>
          <cell r="C23">
            <v>46</v>
          </cell>
          <cell r="D23">
            <v>545.02950819240004</v>
          </cell>
          <cell r="G23" t="str">
            <v>Auxiliaire de réalisation cinéma</v>
          </cell>
          <cell r="H23">
            <v>52</v>
          </cell>
          <cell r="I23">
            <v>56</v>
          </cell>
          <cell r="J23">
            <v>720.65012749883999</v>
          </cell>
        </row>
        <row r="24">
          <cell r="A24" t="str">
            <v>Auxiliaire de régie cinéma</v>
          </cell>
          <cell r="B24">
            <v>43</v>
          </cell>
          <cell r="C24">
            <v>46</v>
          </cell>
          <cell r="D24">
            <v>545.02950819240004</v>
          </cell>
          <cell r="G24" t="str">
            <v>Auxiliaire de régie cinéma</v>
          </cell>
          <cell r="H24">
            <v>52</v>
          </cell>
          <cell r="I24">
            <v>56</v>
          </cell>
          <cell r="J24">
            <v>720.65012749883999</v>
          </cell>
        </row>
        <row r="25">
          <cell r="A25" t="str">
            <v>Cadreur cinéma</v>
          </cell>
          <cell r="B25">
            <v>42</v>
          </cell>
          <cell r="C25">
            <v>45</v>
          </cell>
          <cell r="D25">
            <v>1837.0914578131501</v>
          </cell>
          <cell r="G25" t="str">
            <v>Cadreur cinéma</v>
          </cell>
          <cell r="H25">
            <v>51</v>
          </cell>
          <cell r="I25">
            <v>55</v>
          </cell>
          <cell r="J25">
            <v>2424.9607243133582</v>
          </cell>
        </row>
        <row r="26">
          <cell r="A26" t="str">
            <v>Chargé de la figuration cinéma</v>
          </cell>
          <cell r="B26">
            <v>43</v>
          </cell>
          <cell r="C26">
            <v>46</v>
          </cell>
          <cell r="D26">
            <v>1138.71777346404</v>
          </cell>
          <cell r="G26" t="str">
            <v>Chargé de la figuration cinéma</v>
          </cell>
          <cell r="H26">
            <v>52</v>
          </cell>
          <cell r="I26">
            <v>56</v>
          </cell>
          <cell r="J26">
            <v>1505.6379449135641</v>
          </cell>
        </row>
        <row r="27">
          <cell r="A27" t="str">
            <v>Chef coiffeur cinéma</v>
          </cell>
          <cell r="B27">
            <v>43</v>
          </cell>
          <cell r="C27">
            <v>46</v>
          </cell>
          <cell r="D27">
            <v>1405.2130080080399</v>
          </cell>
          <cell r="G27" t="str">
            <v>Chef coiffeur cinéma</v>
          </cell>
          <cell r="H27">
            <v>52</v>
          </cell>
          <cell r="I27">
            <v>56</v>
          </cell>
          <cell r="J27">
            <v>1858.0038661439639</v>
          </cell>
        </row>
        <row r="28">
          <cell r="A28" t="str">
            <v>Chef costumier cinéma</v>
          </cell>
          <cell r="B28">
            <v>43</v>
          </cell>
          <cell r="C28">
            <v>46</v>
          </cell>
          <cell r="D28">
            <v>2091.5668092211199</v>
          </cell>
          <cell r="G28" t="str">
            <v>Chef costumier cinéma</v>
          </cell>
          <cell r="H28">
            <v>52</v>
          </cell>
          <cell r="I28">
            <v>56</v>
          </cell>
          <cell r="J28">
            <v>2765.5161144145914</v>
          </cell>
        </row>
        <row r="29">
          <cell r="A29" t="str">
            <v>Chef décorateur cinéma</v>
          </cell>
          <cell r="B29">
            <v>42</v>
          </cell>
          <cell r="C29">
            <v>46</v>
          </cell>
          <cell r="D29">
            <v>2886.4618986703504</v>
          </cell>
          <cell r="G29" t="str">
            <v>Chef décorateur cinéma</v>
          </cell>
          <cell r="H29">
            <v>51</v>
          </cell>
          <cell r="I29">
            <v>56</v>
          </cell>
          <cell r="J29">
            <v>3810.1297062448625</v>
          </cell>
        </row>
        <row r="30">
          <cell r="A30" t="str">
            <v>Chef électricien de prise de vues cinéma</v>
          </cell>
          <cell r="B30">
            <v>46</v>
          </cell>
          <cell r="C30">
            <v>47</v>
          </cell>
          <cell r="D30">
            <v>1425.2363846000278</v>
          </cell>
          <cell r="G30" t="str">
            <v>Chef électricien de prise de vues cinéma</v>
          </cell>
          <cell r="H30">
            <v>56</v>
          </cell>
          <cell r="I30">
            <v>57</v>
          </cell>
          <cell r="J30">
            <v>1914.7115065838757</v>
          </cell>
        </row>
        <row r="31">
          <cell r="A31" t="str">
            <v>Chef machiniste de prise de vues cinéma</v>
          </cell>
          <cell r="B31">
            <v>46</v>
          </cell>
          <cell r="C31">
            <v>47</v>
          </cell>
          <cell r="D31">
            <v>1425.2363846000278</v>
          </cell>
          <cell r="G31" t="str">
            <v>Chef machiniste de prise de vues cinéma</v>
          </cell>
          <cell r="H31">
            <v>56</v>
          </cell>
          <cell r="I31">
            <v>57</v>
          </cell>
          <cell r="J31">
            <v>1914.7115065838757</v>
          </cell>
        </row>
        <row r="32">
          <cell r="A32" t="str">
            <v>Chef maquilleur cinéma</v>
          </cell>
          <cell r="B32">
            <v>43</v>
          </cell>
          <cell r="C32">
            <v>46</v>
          </cell>
          <cell r="D32">
            <v>1416.7377580633199</v>
          </cell>
          <cell r="G32" t="str">
            <v>Chef maquilleur cinéma</v>
          </cell>
          <cell r="H32">
            <v>52</v>
          </cell>
          <cell r="I32">
            <v>56</v>
          </cell>
          <cell r="J32">
            <v>1873.2421467726119</v>
          </cell>
        </row>
        <row r="33">
          <cell r="A33" t="str">
            <v>Chef opérateur du son cinéma</v>
          </cell>
          <cell r="B33">
            <v>42</v>
          </cell>
          <cell r="C33">
            <v>45</v>
          </cell>
          <cell r="D33">
            <v>2033.4677311871997</v>
          </cell>
          <cell r="G33" t="str">
            <v>Chef opérateur du son cinéma</v>
          </cell>
          <cell r="H33">
            <v>51</v>
          </cell>
          <cell r="I33">
            <v>55</v>
          </cell>
          <cell r="J33">
            <v>2684.1774051671036</v>
          </cell>
        </row>
        <row r="34">
          <cell r="A34" t="str">
            <v>Coiffeur cinéma</v>
          </cell>
          <cell r="B34">
            <v>43</v>
          </cell>
          <cell r="C34">
            <v>46</v>
          </cell>
          <cell r="D34">
            <v>1131.3307125766801</v>
          </cell>
          <cell r="G34" t="str">
            <v>Coiffeur cinéma</v>
          </cell>
          <cell r="H34">
            <v>52</v>
          </cell>
          <cell r="I34">
            <v>56</v>
          </cell>
          <cell r="J34">
            <v>1495.8706088513882</v>
          </cell>
        </row>
        <row r="35">
          <cell r="A35" t="str">
            <v>Conducteur de groupe cinéma</v>
          </cell>
          <cell r="B35">
            <v>46</v>
          </cell>
          <cell r="C35">
            <v>47</v>
          </cell>
          <cell r="D35">
            <v>1273.4311145260322</v>
          </cell>
          <cell r="G35" t="str">
            <v>Conducteur de groupe cinéma</v>
          </cell>
          <cell r="H35">
            <v>56</v>
          </cell>
          <cell r="I35">
            <v>57</v>
          </cell>
          <cell r="J35">
            <v>1710.7710932521445</v>
          </cell>
        </row>
        <row r="36">
          <cell r="A36" t="str">
            <v>Costumier cinéma</v>
          </cell>
          <cell r="B36">
            <v>43</v>
          </cell>
          <cell r="C36">
            <v>46</v>
          </cell>
          <cell r="D36">
            <v>1131.3307125766801</v>
          </cell>
          <cell r="G36" t="str">
            <v>Costumier cinéma</v>
          </cell>
          <cell r="H36">
            <v>52</v>
          </cell>
          <cell r="I36">
            <v>56</v>
          </cell>
          <cell r="J36">
            <v>1495.8706088513882</v>
          </cell>
        </row>
        <row r="37">
          <cell r="A37" t="str">
            <v>Directeur de la photographie cinéma</v>
          </cell>
          <cell r="B37">
            <v>42</v>
          </cell>
          <cell r="C37">
            <v>46</v>
          </cell>
          <cell r="D37">
            <v>2925.7689717332996</v>
          </cell>
          <cell r="G37" t="str">
            <v>Directeur de la photographie cinéma</v>
          </cell>
          <cell r="H37">
            <v>51</v>
          </cell>
          <cell r="I37">
            <v>56</v>
          </cell>
          <cell r="J37">
            <v>3862.0150426879559</v>
          </cell>
        </row>
        <row r="38">
          <cell r="A38" t="str">
            <v>Directeur de production cinéma</v>
          </cell>
          <cell r="B38">
            <v>42</v>
          </cell>
          <cell r="C38">
            <v>46</v>
          </cell>
          <cell r="D38">
            <v>2886.4618986703504</v>
          </cell>
          <cell r="G38" t="str">
            <v>Directeur de production cinéma</v>
          </cell>
          <cell r="H38">
            <v>51</v>
          </cell>
          <cell r="I38">
            <v>56</v>
          </cell>
          <cell r="J38">
            <v>3810.1297062448625</v>
          </cell>
        </row>
        <row r="39">
          <cell r="A39" t="str">
            <v>Electricien de prise de vues cinéma</v>
          </cell>
          <cell r="B39">
            <v>46</v>
          </cell>
          <cell r="C39">
            <v>47</v>
          </cell>
          <cell r="D39">
            <v>1177.811923068396</v>
          </cell>
          <cell r="G39" t="str">
            <v>Electricien de prise de vues cinéma</v>
          </cell>
          <cell r="H39">
            <v>56</v>
          </cell>
          <cell r="I39">
            <v>57</v>
          </cell>
          <cell r="J39">
            <v>1582.3129875565321</v>
          </cell>
        </row>
        <row r="40">
          <cell r="A40" t="str">
            <v>Ensemblier cinéma</v>
          </cell>
          <cell r="B40">
            <v>42</v>
          </cell>
          <cell r="C40">
            <v>45</v>
          </cell>
          <cell r="D40">
            <v>1500.4188201617999</v>
          </cell>
          <cell r="G40" t="str">
            <v>Ensemblier cinéma</v>
          </cell>
          <cell r="H40">
            <v>51</v>
          </cell>
          <cell r="I40">
            <v>55</v>
          </cell>
          <cell r="J40">
            <v>1980.5528426135759</v>
          </cell>
        </row>
        <row r="41">
          <cell r="A41" t="str">
            <v>Ensemblier décorateur cinéma</v>
          </cell>
          <cell r="B41">
            <v>42</v>
          </cell>
          <cell r="C41">
            <v>45</v>
          </cell>
          <cell r="D41">
            <v>2033.4677311871997</v>
          </cell>
          <cell r="G41" t="str">
            <v>Ensemblier décorateur cinéma</v>
          </cell>
          <cell r="H41">
            <v>51</v>
          </cell>
          <cell r="I41">
            <v>55</v>
          </cell>
          <cell r="J41">
            <v>2684.1774051671036</v>
          </cell>
        </row>
        <row r="42">
          <cell r="A42" t="str">
            <v>Habilleur cinéma</v>
          </cell>
          <cell r="B42">
            <v>43</v>
          </cell>
          <cell r="C42">
            <v>46</v>
          </cell>
          <cell r="D42">
            <v>964.12832967527993</v>
          </cell>
          <cell r="G42" t="str">
            <v>Habilleur cinéma</v>
          </cell>
          <cell r="H42">
            <v>52</v>
          </cell>
          <cell r="I42">
            <v>56</v>
          </cell>
          <cell r="J42">
            <v>1274.7919025706478</v>
          </cell>
        </row>
        <row r="43">
          <cell r="A43" t="str">
            <v>Machiniste de prise de vues cinéma</v>
          </cell>
          <cell r="B43">
            <v>46</v>
          </cell>
          <cell r="C43">
            <v>47</v>
          </cell>
          <cell r="D43">
            <v>1177.811923068396</v>
          </cell>
          <cell r="G43" t="str">
            <v>Machiniste de prise de vues cinéma</v>
          </cell>
          <cell r="H43">
            <v>56</v>
          </cell>
          <cell r="I43">
            <v>57</v>
          </cell>
          <cell r="J43">
            <v>1582.3129875565321</v>
          </cell>
        </row>
        <row r="44">
          <cell r="A44" t="str">
            <v>Régisseur adjoint cinéma</v>
          </cell>
          <cell r="B44">
            <v>43</v>
          </cell>
          <cell r="C44">
            <v>46</v>
          </cell>
          <cell r="D44">
            <v>1138.71777346404</v>
          </cell>
          <cell r="G44" t="str">
            <v>Régisseur adjoint cinéma</v>
          </cell>
          <cell r="H44">
            <v>52</v>
          </cell>
          <cell r="I44">
            <v>56</v>
          </cell>
          <cell r="J44">
            <v>1505.6379449135641</v>
          </cell>
        </row>
        <row r="45">
          <cell r="A45" t="str">
            <v>Régisseur d'extérieurs cinéma</v>
          </cell>
          <cell r="B45">
            <v>42</v>
          </cell>
          <cell r="C45">
            <v>45</v>
          </cell>
          <cell r="D45">
            <v>1366.1793133411497</v>
          </cell>
          <cell r="G45" t="str">
            <v>Régisseur d'extérieurs cinéma</v>
          </cell>
          <cell r="H45">
            <v>51</v>
          </cell>
          <cell r="I45">
            <v>55</v>
          </cell>
          <cell r="J45">
            <v>1803.3566936103177</v>
          </cell>
        </row>
        <row r="46">
          <cell r="A46" t="str">
            <v>Régisseur général cinéma</v>
          </cell>
          <cell r="B46">
            <v>43</v>
          </cell>
          <cell r="C46">
            <v>46</v>
          </cell>
          <cell r="D46">
            <v>1592.16876575064</v>
          </cell>
          <cell r="G46" t="str">
            <v>Régisseur général cinéma</v>
          </cell>
          <cell r="H46">
            <v>52</v>
          </cell>
          <cell r="I46">
            <v>56</v>
          </cell>
          <cell r="J46">
            <v>2105.2009236036242</v>
          </cell>
        </row>
        <row r="47">
          <cell r="A47" t="str">
            <v>Scripte cinéma</v>
          </cell>
          <cell r="B47">
            <v>42</v>
          </cell>
          <cell r="C47">
            <v>45</v>
          </cell>
          <cell r="D47">
            <v>1366.1793133411497</v>
          </cell>
          <cell r="G47" t="str">
            <v>Scripte cinéma</v>
          </cell>
          <cell r="H47">
            <v>51</v>
          </cell>
          <cell r="I47">
            <v>55</v>
          </cell>
          <cell r="J47">
            <v>1803.3566936103177</v>
          </cell>
        </row>
        <row r="48">
          <cell r="A48" t="str">
            <v>Secrétaire de production cinéma</v>
          </cell>
          <cell r="B48">
            <v>43</v>
          </cell>
          <cell r="C48">
            <v>46</v>
          </cell>
          <cell r="D48">
            <v>1016.11827718632</v>
          </cell>
          <cell r="G48" t="str">
            <v>Secrétaire de production cinéma</v>
          </cell>
          <cell r="H48">
            <v>52</v>
          </cell>
          <cell r="I48">
            <v>56</v>
          </cell>
          <cell r="J48">
            <v>1343.5341665019121</v>
          </cell>
        </row>
        <row r="49">
          <cell r="A49" t="str">
            <v>Sous-chef électricien de prise de vues cinéma</v>
          </cell>
          <cell r="B49">
            <v>46</v>
          </cell>
          <cell r="C49">
            <v>47</v>
          </cell>
          <cell r="D49">
            <v>1251.7281166531679</v>
          </cell>
          <cell r="G49" t="str">
            <v>Sous-chef électricien de prise de vues cinéma</v>
          </cell>
          <cell r="H49">
            <v>56</v>
          </cell>
          <cell r="I49">
            <v>57</v>
          </cell>
          <cell r="J49">
            <v>1681.6145405542559</v>
          </cell>
        </row>
        <row r="50">
          <cell r="A50" t="str">
            <v>Sous-chef machiniste de prise de vues cinéma</v>
          </cell>
          <cell r="B50">
            <v>46</v>
          </cell>
          <cell r="C50">
            <v>47</v>
          </cell>
          <cell r="D50">
            <v>1251.7281166531679</v>
          </cell>
          <cell r="G50" t="str">
            <v>Sous-chef machiniste de prise de vues cinéma</v>
          </cell>
          <cell r="H50">
            <v>56</v>
          </cell>
          <cell r="I50">
            <v>57</v>
          </cell>
          <cell r="J50">
            <v>1681.6145405542559</v>
          </cell>
        </row>
        <row r="51">
          <cell r="A51" t="str">
            <v>Technicien retour image cinéma</v>
          </cell>
          <cell r="B51">
            <v>43</v>
          </cell>
          <cell r="C51">
            <v>46</v>
          </cell>
          <cell r="D51">
            <v>545.02950819240004</v>
          </cell>
          <cell r="G51" t="str">
            <v>Technicien retour image cinéma</v>
          </cell>
          <cell r="H51">
            <v>52</v>
          </cell>
          <cell r="I51">
            <v>56</v>
          </cell>
          <cell r="J51">
            <v>720.65012749883999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W122"/>
  <sheetViews>
    <sheetView topLeftCell="A8" zoomScale="93" zoomScaleNormal="93" workbookViewId="0">
      <selection activeCell="D19" sqref="D19"/>
    </sheetView>
  </sheetViews>
  <sheetFormatPr defaultColWidth="10.8515625" defaultRowHeight="15.95" customHeight="1"/>
  <cols>
    <col min="1" max="1" width="52.16015625" style="3" customWidth="1"/>
    <col min="2" max="2" width="19.60546875" style="3" customWidth="1"/>
    <col min="3" max="3" width="17.015625" style="3" customWidth="1"/>
    <col min="4" max="16384" width="10.8515625" style="3"/>
  </cols>
  <sheetData>
    <row r="1" spans="1:23" s="9" customFormat="1" ht="15" customHeight="1">
      <c r="A1" s="173" t="s">
        <v>119</v>
      </c>
      <c r="B1" s="173"/>
      <c r="C1" s="173"/>
      <c r="D1" s="3"/>
      <c r="E1" s="3"/>
      <c r="F1" s="3"/>
      <c r="G1" s="3"/>
      <c r="H1" s="3"/>
      <c r="I1" s="3"/>
      <c r="J1" s="3"/>
      <c r="K1" s="3"/>
      <c r="L1" s="3"/>
      <c r="M1" s="3"/>
      <c r="N1" s="3"/>
      <c r="O1" s="3"/>
      <c r="P1" s="3"/>
      <c r="Q1" s="3"/>
      <c r="R1" s="3"/>
      <c r="S1" s="3"/>
      <c r="T1" s="3"/>
      <c r="U1" s="3"/>
      <c r="V1" s="3"/>
      <c r="W1" s="3"/>
    </row>
    <row r="2" spans="1:23" s="9" customFormat="1" ht="15" customHeight="1">
      <c r="A2" s="3"/>
      <c r="B2" s="3"/>
      <c r="C2" s="3"/>
      <c r="D2" s="3"/>
      <c r="E2" s="3"/>
      <c r="F2" s="3"/>
      <c r="G2" s="3"/>
      <c r="H2" s="3"/>
      <c r="I2" s="3"/>
      <c r="J2" s="3"/>
      <c r="K2" s="3"/>
      <c r="L2" s="3"/>
      <c r="M2" s="3"/>
      <c r="N2" s="3"/>
      <c r="O2" s="3"/>
      <c r="P2" s="3"/>
      <c r="Q2" s="3"/>
      <c r="R2" s="3"/>
      <c r="S2" s="3"/>
      <c r="T2" s="3"/>
      <c r="U2" s="3"/>
      <c r="V2" s="3"/>
      <c r="W2" s="3"/>
    </row>
    <row r="3" spans="1:23" s="9" customFormat="1" ht="32.1" customHeight="1">
      <c r="A3" s="69" t="s">
        <v>197</v>
      </c>
      <c r="B3" s="3"/>
      <c r="C3" s="3"/>
      <c r="D3" s="3"/>
      <c r="E3" s="3"/>
      <c r="F3" s="3"/>
      <c r="G3" s="3"/>
      <c r="H3" s="3"/>
      <c r="I3" s="3"/>
      <c r="J3" s="3"/>
      <c r="K3" s="3"/>
      <c r="L3" s="3"/>
      <c r="M3" s="3"/>
      <c r="N3" s="3"/>
      <c r="O3" s="3"/>
      <c r="P3" s="3"/>
      <c r="Q3" s="3"/>
      <c r="R3" s="3"/>
      <c r="S3" s="3"/>
      <c r="T3" s="3"/>
      <c r="U3" s="3"/>
      <c r="V3" s="3"/>
      <c r="W3" s="3"/>
    </row>
    <row r="4" spans="1:23" s="9" customFormat="1" ht="15" customHeight="1">
      <c r="A4" s="3"/>
      <c r="B4" s="3"/>
      <c r="C4" s="3"/>
      <c r="D4" s="3"/>
      <c r="E4" s="3"/>
      <c r="F4" s="3"/>
      <c r="G4" s="3"/>
      <c r="H4" s="3"/>
      <c r="I4" s="3"/>
      <c r="J4" s="3"/>
      <c r="K4" s="3"/>
      <c r="L4" s="3"/>
      <c r="M4" s="8"/>
      <c r="N4" s="8"/>
      <c r="O4" s="8"/>
    </row>
    <row r="5" spans="1:23" s="9" customFormat="1" ht="15" customHeight="1">
      <c r="A5" s="3" t="s">
        <v>195</v>
      </c>
      <c r="B5" s="3"/>
      <c r="C5" s="3"/>
      <c r="D5" s="3"/>
      <c r="E5" s="3"/>
      <c r="F5" s="3"/>
      <c r="G5" s="3"/>
      <c r="H5" s="3"/>
      <c r="I5" s="3"/>
      <c r="J5" s="3"/>
      <c r="K5" s="3"/>
      <c r="L5" s="3"/>
      <c r="M5" s="8"/>
      <c r="N5" s="8"/>
      <c r="O5" s="8"/>
    </row>
    <row r="6" spans="1:23" ht="15.95" customHeight="1">
      <c r="A6" s="1" t="s">
        <v>124</v>
      </c>
    </row>
    <row r="7" spans="1:23" ht="15.95" customHeight="1" thickBot="1">
      <c r="A7" s="2"/>
    </row>
    <row r="8" spans="1:23" ht="32.1" customHeight="1" thickBot="1">
      <c r="A8" s="142" t="s">
        <v>121</v>
      </c>
      <c r="B8" s="143" t="s">
        <v>125</v>
      </c>
      <c r="C8" s="144" t="s">
        <v>185</v>
      </c>
    </row>
    <row r="9" spans="1:23" ht="15.95" customHeight="1">
      <c r="A9" s="33" t="s">
        <v>0</v>
      </c>
      <c r="B9" s="11">
        <v>1415.26112511168</v>
      </c>
      <c r="C9" s="34">
        <f t="shared" ref="C9:C40" si="0">B9/40</f>
        <v>35.381528127792002</v>
      </c>
    </row>
    <row r="10" spans="1:23" ht="15.95" customHeight="1">
      <c r="A10" s="35" t="s">
        <v>104</v>
      </c>
      <c r="B10" s="12">
        <v>1334.6424</v>
      </c>
      <c r="C10" s="36">
        <f t="shared" si="0"/>
        <v>33.366059999999997</v>
      </c>
    </row>
    <row r="11" spans="1:23" ht="15.95" customHeight="1">
      <c r="A11" s="37" t="s">
        <v>1</v>
      </c>
      <c r="B11" s="13">
        <v>1371.8114927193599</v>
      </c>
      <c r="C11" s="34">
        <f t="shared" si="0"/>
        <v>34.295287317983998</v>
      </c>
    </row>
    <row r="12" spans="1:23" ht="15.95" customHeight="1">
      <c r="A12" s="35" t="s">
        <v>2</v>
      </c>
      <c r="B12" s="12">
        <v>1062.8</v>
      </c>
      <c r="C12" s="36">
        <f t="shared" si="0"/>
        <v>26.57</v>
      </c>
    </row>
    <row r="13" spans="1:23" ht="15.95" customHeight="1">
      <c r="A13" s="37" t="s">
        <v>3</v>
      </c>
      <c r="B13" s="13">
        <v>1302.0344168831998</v>
      </c>
      <c r="C13" s="34">
        <f t="shared" si="0"/>
        <v>32.550860422079992</v>
      </c>
    </row>
    <row r="14" spans="1:23" ht="15.95" customHeight="1">
      <c r="A14" s="35" t="s">
        <v>4</v>
      </c>
      <c r="B14" s="12">
        <v>1415.26112511168</v>
      </c>
      <c r="C14" s="36">
        <f t="shared" si="0"/>
        <v>35.381528127792002</v>
      </c>
    </row>
    <row r="15" spans="1:23" ht="15.95" customHeight="1">
      <c r="A15" s="37" t="s">
        <v>6</v>
      </c>
      <c r="B15" s="13">
        <v>1249.07822934048</v>
      </c>
      <c r="C15" s="34">
        <f t="shared" si="0"/>
        <v>31.226955733512</v>
      </c>
    </row>
    <row r="16" spans="1:23" ht="15.95" customHeight="1">
      <c r="A16" s="35" t="s">
        <v>7</v>
      </c>
      <c r="B16" s="12">
        <v>508.69</v>
      </c>
      <c r="C16" s="36">
        <f t="shared" si="0"/>
        <v>12.71725</v>
      </c>
    </row>
    <row r="17" spans="1:3" ht="15.95" customHeight="1">
      <c r="A17" s="37" t="s">
        <v>8</v>
      </c>
      <c r="B17" s="13">
        <v>1012.19357641248</v>
      </c>
      <c r="C17" s="34">
        <f t="shared" si="0"/>
        <v>25.304839410311999</v>
      </c>
    </row>
    <row r="18" spans="1:3" ht="15.95" customHeight="1">
      <c r="A18" s="35" t="s">
        <v>5</v>
      </c>
      <c r="B18" s="12">
        <v>1012.19357641248</v>
      </c>
      <c r="C18" s="36">
        <f t="shared" si="0"/>
        <v>25.304839410311999</v>
      </c>
    </row>
    <row r="19" spans="1:3" ht="15.95" customHeight="1">
      <c r="A19" s="37" t="s">
        <v>9</v>
      </c>
      <c r="B19" s="13">
        <v>484.47067394880003</v>
      </c>
      <c r="C19" s="34">
        <f t="shared" si="0"/>
        <v>12.11176684872</v>
      </c>
    </row>
    <row r="20" spans="1:3" ht="15.95" customHeight="1">
      <c r="A20" s="35" t="s">
        <v>10</v>
      </c>
      <c r="B20" s="12">
        <v>1211.5922719824</v>
      </c>
      <c r="C20" s="36">
        <f t="shared" si="0"/>
        <v>30.289806799560001</v>
      </c>
    </row>
    <row r="21" spans="1:3" ht="15.95" customHeight="1">
      <c r="A21" s="37" t="s">
        <v>11</v>
      </c>
      <c r="B21" s="13">
        <v>1211.5922719824</v>
      </c>
      <c r="C21" s="34">
        <f t="shared" si="0"/>
        <v>30.289806799560001</v>
      </c>
    </row>
    <row r="22" spans="1:3" ht="15.95" customHeight="1">
      <c r="A22" s="35" t="s">
        <v>12</v>
      </c>
      <c r="B22" s="12">
        <v>1012.19357641248</v>
      </c>
      <c r="C22" s="36">
        <f t="shared" si="0"/>
        <v>25.304839410311999</v>
      </c>
    </row>
    <row r="23" spans="1:3" ht="15.95" customHeight="1">
      <c r="A23" s="37" t="s">
        <v>103</v>
      </c>
      <c r="B23" s="13">
        <v>1302.0344168831998</v>
      </c>
      <c r="C23" s="34">
        <f t="shared" si="0"/>
        <v>32.550860422079992</v>
      </c>
    </row>
    <row r="24" spans="1:3" ht="15.95" customHeight="1">
      <c r="A24" s="35" t="s">
        <v>13</v>
      </c>
      <c r="B24" s="12">
        <v>1211.5922719824</v>
      </c>
      <c r="C24" s="36">
        <f t="shared" si="0"/>
        <v>30.289806799560001</v>
      </c>
    </row>
    <row r="25" spans="1:3" ht="15.95" customHeight="1">
      <c r="A25" s="37" t="s">
        <v>14</v>
      </c>
      <c r="B25" s="13">
        <v>484.47067394880003</v>
      </c>
      <c r="C25" s="34">
        <f t="shared" si="0"/>
        <v>12.11176684872</v>
      </c>
    </row>
    <row r="26" spans="1:3" ht="15.95" customHeight="1">
      <c r="A26" s="35" t="s">
        <v>15</v>
      </c>
      <c r="B26" s="12">
        <v>1277.8599999999999</v>
      </c>
      <c r="C26" s="36">
        <f t="shared" si="0"/>
        <v>31.946499999999997</v>
      </c>
    </row>
    <row r="27" spans="1:3" ht="15.95" customHeight="1">
      <c r="A27" s="37" t="s">
        <v>16</v>
      </c>
      <c r="B27" s="13">
        <v>484.47067394880003</v>
      </c>
      <c r="C27" s="34">
        <f t="shared" si="0"/>
        <v>12.11176684872</v>
      </c>
    </row>
    <row r="28" spans="1:3" ht="15.95" customHeight="1">
      <c r="A28" s="35" t="s">
        <v>21</v>
      </c>
      <c r="B28" s="12">
        <v>1217.0052940953599</v>
      </c>
      <c r="C28" s="36">
        <f t="shared" si="0"/>
        <v>30.425132352383997</v>
      </c>
    </row>
    <row r="29" spans="1:3" ht="15.95" customHeight="1">
      <c r="A29" s="37" t="s">
        <v>17</v>
      </c>
      <c r="B29" s="13">
        <v>1005.6273000681599</v>
      </c>
      <c r="C29" s="34">
        <f t="shared" si="0"/>
        <v>25.140682501703999</v>
      </c>
    </row>
    <row r="30" spans="1:3" ht="15.95" customHeight="1">
      <c r="A30" s="35" t="s">
        <v>18</v>
      </c>
      <c r="B30" s="12">
        <v>1277.8599999999999</v>
      </c>
      <c r="C30" s="36">
        <f t="shared" si="0"/>
        <v>31.946499999999997</v>
      </c>
    </row>
    <row r="31" spans="1:3" ht="15.95" customHeight="1">
      <c r="A31" s="37" t="s">
        <v>113</v>
      </c>
      <c r="B31" s="13">
        <v>1062.8</v>
      </c>
      <c r="C31" s="34">
        <f t="shared" si="0"/>
        <v>26.57</v>
      </c>
    </row>
    <row r="32" spans="1:3" ht="15.95" customHeight="1">
      <c r="A32" s="35" t="s">
        <v>19</v>
      </c>
      <c r="B32" s="12">
        <v>1217.0052940953599</v>
      </c>
      <c r="C32" s="36">
        <f t="shared" si="0"/>
        <v>30.425132352383997</v>
      </c>
    </row>
    <row r="33" spans="1:3" ht="15.95" customHeight="1">
      <c r="A33" s="37" t="s">
        <v>20</v>
      </c>
      <c r="B33" s="13">
        <v>484.47067394880003</v>
      </c>
      <c r="C33" s="34">
        <f t="shared" si="0"/>
        <v>12.11176684872</v>
      </c>
    </row>
    <row r="34" spans="1:3" ht="15.95" customHeight="1">
      <c r="A34" s="35" t="s">
        <v>22</v>
      </c>
      <c r="B34" s="12">
        <v>484.47067394880003</v>
      </c>
      <c r="C34" s="36">
        <f t="shared" si="0"/>
        <v>12.11176684872</v>
      </c>
    </row>
    <row r="35" spans="1:3" ht="15.95" customHeight="1">
      <c r="A35" s="37" t="s">
        <v>23</v>
      </c>
      <c r="B35" s="13">
        <v>484.47067394880003</v>
      </c>
      <c r="C35" s="34">
        <f t="shared" si="0"/>
        <v>12.11176684872</v>
      </c>
    </row>
    <row r="36" spans="1:3" ht="15.95" customHeight="1">
      <c r="A36" s="35" t="s">
        <v>24</v>
      </c>
      <c r="B36" s="12">
        <v>2036.9</v>
      </c>
      <c r="C36" s="36">
        <f t="shared" si="0"/>
        <v>50.922499999999999</v>
      </c>
    </row>
    <row r="37" spans="1:3" ht="15.95" customHeight="1">
      <c r="A37" s="37" t="s">
        <v>25</v>
      </c>
      <c r="B37" s="13">
        <v>1679.6264757148801</v>
      </c>
      <c r="C37" s="34">
        <f t="shared" si="0"/>
        <v>41.990661892872005</v>
      </c>
    </row>
    <row r="38" spans="1:3" ht="15.95" customHeight="1">
      <c r="A38" s="35" t="s">
        <v>26</v>
      </c>
      <c r="B38" s="12">
        <v>1859.1704970854398</v>
      </c>
      <c r="C38" s="36">
        <f t="shared" si="0"/>
        <v>46.479262427135993</v>
      </c>
    </row>
    <row r="39" spans="1:3" ht="15.95" customHeight="1">
      <c r="A39" s="37" t="s">
        <v>27</v>
      </c>
      <c r="B39" s="13">
        <v>1012.19357641248</v>
      </c>
      <c r="C39" s="34">
        <f t="shared" si="0"/>
        <v>25.304839410311999</v>
      </c>
    </row>
    <row r="40" spans="1:3" ht="15.95" customHeight="1">
      <c r="A40" s="35" t="s">
        <v>28</v>
      </c>
      <c r="B40" s="12">
        <v>1249.07822934048</v>
      </c>
      <c r="C40" s="36">
        <f t="shared" si="0"/>
        <v>31.226955733512</v>
      </c>
    </row>
    <row r="41" spans="1:3" ht="15.95" customHeight="1">
      <c r="A41" s="37" t="s">
        <v>29</v>
      </c>
      <c r="B41" s="13">
        <v>1437.7236084287999</v>
      </c>
      <c r="C41" s="34">
        <f t="shared" ref="C41:C72" si="1">B41/40</f>
        <v>35.943090210720001</v>
      </c>
    </row>
    <row r="42" spans="1:3" ht="15.95" customHeight="1">
      <c r="A42" s="35" t="s">
        <v>30</v>
      </c>
      <c r="B42" s="12">
        <v>1859.1704970854398</v>
      </c>
      <c r="C42" s="36">
        <f t="shared" si="1"/>
        <v>46.479262427135993</v>
      </c>
    </row>
    <row r="43" spans="1:3" ht="15.95" customHeight="1">
      <c r="A43" s="37" t="s">
        <v>31</v>
      </c>
      <c r="B43" s="13">
        <v>1249.07822934048</v>
      </c>
      <c r="C43" s="34">
        <f t="shared" si="1"/>
        <v>31.226955733512</v>
      </c>
    </row>
    <row r="44" spans="1:3" ht="15.95" customHeight="1">
      <c r="A44" s="35" t="s">
        <v>32</v>
      </c>
      <c r="B44" s="12">
        <v>2639.0508787843205</v>
      </c>
      <c r="C44" s="36">
        <f t="shared" si="1"/>
        <v>65.976271969608007</v>
      </c>
    </row>
    <row r="45" spans="1:3" ht="15.95" customHeight="1">
      <c r="A45" s="37" t="s">
        <v>33</v>
      </c>
      <c r="B45" s="13">
        <v>1204.55846013888</v>
      </c>
      <c r="C45" s="34">
        <f t="shared" si="1"/>
        <v>30.113961503472002</v>
      </c>
    </row>
    <row r="46" spans="1:3" ht="15.95" customHeight="1">
      <c r="A46" s="35" t="s">
        <v>34</v>
      </c>
      <c r="B46" s="12">
        <v>1151.7061693737598</v>
      </c>
      <c r="C46" s="36">
        <f t="shared" si="1"/>
        <v>28.792654234343996</v>
      </c>
    </row>
    <row r="47" spans="1:3" ht="15.95" customHeight="1">
      <c r="A47" s="37" t="s">
        <v>35</v>
      </c>
      <c r="B47" s="13">
        <v>1204.55846013888</v>
      </c>
      <c r="C47" s="34">
        <f t="shared" si="1"/>
        <v>30.113961503472002</v>
      </c>
    </row>
    <row r="48" spans="1:3" ht="15.95" customHeight="1">
      <c r="A48" s="35" t="s">
        <v>36</v>
      </c>
      <c r="B48" s="12">
        <v>1151.7061693737598</v>
      </c>
      <c r="C48" s="36">
        <f t="shared" si="1"/>
        <v>28.792654234343996</v>
      </c>
    </row>
    <row r="49" spans="1:3" ht="15.95" customHeight="1">
      <c r="A49" s="37" t="s">
        <v>37</v>
      </c>
      <c r="B49" s="13">
        <v>1259.3224516118398</v>
      </c>
      <c r="C49" s="34">
        <f t="shared" si="1"/>
        <v>31.483061290295996</v>
      </c>
    </row>
    <row r="50" spans="1:3" ht="15.95" customHeight="1">
      <c r="A50" s="35" t="s">
        <v>38</v>
      </c>
      <c r="B50" s="12">
        <v>1260.13284647712</v>
      </c>
      <c r="C50" s="36">
        <f t="shared" si="1"/>
        <v>31.503321161928</v>
      </c>
    </row>
    <row r="51" spans="1:3" ht="15.95" customHeight="1">
      <c r="A51" s="37" t="s">
        <v>39</v>
      </c>
      <c r="B51" s="13">
        <v>1763.6</v>
      </c>
      <c r="C51" s="34">
        <f t="shared" si="1"/>
        <v>44.089999999999996</v>
      </c>
    </row>
    <row r="52" spans="1:3" ht="15.95" customHeight="1">
      <c r="A52" s="35" t="s">
        <v>40</v>
      </c>
      <c r="B52" s="12">
        <v>1589.41</v>
      </c>
      <c r="C52" s="36">
        <f t="shared" si="1"/>
        <v>39.735250000000001</v>
      </c>
    </row>
    <row r="53" spans="1:3" ht="15.95" customHeight="1">
      <c r="A53" s="37" t="s">
        <v>41</v>
      </c>
      <c r="B53" s="13">
        <v>1859.1704970854398</v>
      </c>
      <c r="C53" s="34">
        <f t="shared" si="1"/>
        <v>46.479262427135993</v>
      </c>
    </row>
    <row r="54" spans="1:3" ht="15.95" customHeight="1">
      <c r="A54" s="35" t="s">
        <v>42</v>
      </c>
      <c r="B54" s="12">
        <v>1214.9169688656</v>
      </c>
      <c r="C54" s="36">
        <f t="shared" si="1"/>
        <v>30.372924221639998</v>
      </c>
    </row>
    <row r="55" spans="1:3" ht="15.95" customHeight="1">
      <c r="A55" s="37" t="s">
        <v>43</v>
      </c>
      <c r="B55" s="13">
        <v>1260.3718090656</v>
      </c>
      <c r="C55" s="34">
        <f t="shared" si="1"/>
        <v>31.509295226639999</v>
      </c>
    </row>
    <row r="56" spans="1:3" ht="15.95" customHeight="1">
      <c r="A56" s="35" t="s">
        <v>44</v>
      </c>
      <c r="B56" s="12">
        <v>1260.13284647712</v>
      </c>
      <c r="C56" s="36">
        <f t="shared" si="1"/>
        <v>31.503321161928</v>
      </c>
    </row>
    <row r="57" spans="1:3" ht="15.95" customHeight="1">
      <c r="A57" s="37" t="s">
        <v>45</v>
      </c>
      <c r="B57" s="13">
        <v>1260.13284647712</v>
      </c>
      <c r="C57" s="34">
        <f t="shared" si="1"/>
        <v>31.503321161928</v>
      </c>
    </row>
    <row r="58" spans="1:3" ht="15.95" customHeight="1">
      <c r="A58" s="35" t="s">
        <v>46</v>
      </c>
      <c r="B58" s="12">
        <v>1249.07822934048</v>
      </c>
      <c r="C58" s="36">
        <f t="shared" si="1"/>
        <v>31.226955733512</v>
      </c>
    </row>
    <row r="59" spans="1:3" ht="15.95" customHeight="1">
      <c r="A59" s="37" t="s">
        <v>47</v>
      </c>
      <c r="B59" s="13">
        <v>1005.6273000681599</v>
      </c>
      <c r="C59" s="34">
        <f t="shared" si="1"/>
        <v>25.140682501703999</v>
      </c>
    </row>
    <row r="60" spans="1:3" ht="15.95" customHeight="1">
      <c r="A60" s="35" t="s">
        <v>48</v>
      </c>
      <c r="B60" s="12">
        <v>1029.0352440614402</v>
      </c>
      <c r="C60" s="36">
        <f t="shared" si="1"/>
        <v>25.725881101536004</v>
      </c>
    </row>
    <row r="61" spans="1:3" ht="15.95" customHeight="1">
      <c r="A61" s="37" t="s">
        <v>49</v>
      </c>
      <c r="B61" s="13">
        <v>1679.6264757148801</v>
      </c>
      <c r="C61" s="34">
        <f t="shared" si="1"/>
        <v>41.990661892872005</v>
      </c>
    </row>
    <row r="62" spans="1:3" ht="15.95" customHeight="1">
      <c r="A62" s="35" t="s">
        <v>50</v>
      </c>
      <c r="B62" s="12">
        <v>1486.02</v>
      </c>
      <c r="C62" s="36">
        <f t="shared" si="1"/>
        <v>37.150500000000001</v>
      </c>
    </row>
    <row r="63" spans="1:3" ht="15.95" customHeight="1">
      <c r="A63" s="37" t="s">
        <v>51</v>
      </c>
      <c r="B63" s="13">
        <v>1005.6273000681599</v>
      </c>
      <c r="C63" s="34">
        <f t="shared" si="1"/>
        <v>25.140682501703999</v>
      </c>
    </row>
    <row r="64" spans="1:3" ht="15.95" customHeight="1">
      <c r="A64" s="35" t="s">
        <v>52</v>
      </c>
      <c r="B64" s="12">
        <v>1005.6273000681599</v>
      </c>
      <c r="C64" s="36">
        <f t="shared" si="1"/>
        <v>25.140682501703999</v>
      </c>
    </row>
    <row r="65" spans="1:3" ht="15.95" customHeight="1">
      <c r="A65" s="37" t="s">
        <v>53</v>
      </c>
      <c r="B65" s="13">
        <v>2604.0584440886396</v>
      </c>
      <c r="C65" s="34">
        <f t="shared" si="1"/>
        <v>65.101461102215993</v>
      </c>
    </row>
    <row r="66" spans="1:3" ht="15.95" customHeight="1">
      <c r="A66" s="35" t="s">
        <v>54</v>
      </c>
      <c r="B66" s="12">
        <v>2674.9887741561597</v>
      </c>
      <c r="C66" s="36">
        <f t="shared" si="1"/>
        <v>66.874719353903998</v>
      </c>
    </row>
    <row r="67" spans="1:3" ht="15.95" customHeight="1">
      <c r="A67" s="37" t="s">
        <v>55</v>
      </c>
      <c r="B67" s="13">
        <v>2639.0508787843205</v>
      </c>
      <c r="C67" s="34">
        <f t="shared" si="1"/>
        <v>65.976271969608007</v>
      </c>
    </row>
    <row r="68" spans="1:3" ht="15.95" customHeight="1">
      <c r="A68" s="35" t="s">
        <v>56</v>
      </c>
      <c r="B68" s="12">
        <v>986.40639621215996</v>
      </c>
      <c r="C68" s="36">
        <f t="shared" si="1"/>
        <v>24.660159905303999</v>
      </c>
    </row>
    <row r="69" spans="1:3" ht="15.95" customHeight="1">
      <c r="A69" s="37" t="s">
        <v>57</v>
      </c>
      <c r="B69" s="13">
        <v>951.76721056032011</v>
      </c>
      <c r="C69" s="34">
        <f t="shared" si="1"/>
        <v>23.794180264008002</v>
      </c>
    </row>
    <row r="70" spans="1:3" ht="15.95" customHeight="1">
      <c r="A70" s="35" t="s">
        <v>58</v>
      </c>
      <c r="B70" s="12">
        <v>1371.8114927193599</v>
      </c>
      <c r="C70" s="36">
        <f t="shared" si="1"/>
        <v>34.295287317983998</v>
      </c>
    </row>
    <row r="71" spans="1:3" ht="15.95" customHeight="1">
      <c r="A71" s="37" t="s">
        <v>59</v>
      </c>
      <c r="B71" s="13">
        <v>1859.1704970854398</v>
      </c>
      <c r="C71" s="34">
        <f t="shared" si="1"/>
        <v>46.479262427135993</v>
      </c>
    </row>
    <row r="72" spans="1:3" ht="15.95" customHeight="1">
      <c r="A72" s="35" t="s">
        <v>60</v>
      </c>
      <c r="B72" s="12">
        <v>857.00295971136006</v>
      </c>
      <c r="C72" s="36">
        <f t="shared" si="1"/>
        <v>21.425073992784</v>
      </c>
    </row>
    <row r="73" spans="1:3" ht="15.95" customHeight="1">
      <c r="A73" s="37" t="s">
        <v>61</v>
      </c>
      <c r="B73" s="13">
        <v>1249.07822934048</v>
      </c>
      <c r="C73" s="34">
        <f t="shared" ref="C73:C74" si="2">B73/40</f>
        <v>31.226955733512</v>
      </c>
    </row>
    <row r="74" spans="1:3" ht="15.95" customHeight="1">
      <c r="A74" s="35" t="s">
        <v>62</v>
      </c>
      <c r="B74" s="12">
        <v>1249.07822934048</v>
      </c>
      <c r="C74" s="36">
        <f t="shared" si="2"/>
        <v>31.226955733512</v>
      </c>
    </row>
    <row r="75" spans="1:3" ht="15.95" customHeight="1">
      <c r="A75" s="37" t="s">
        <v>63</v>
      </c>
      <c r="B75" s="13">
        <v>986.40639621215996</v>
      </c>
      <c r="C75" s="34">
        <f t="shared" ref="C75:C112" si="3">B75/40</f>
        <v>24.660159905303999</v>
      </c>
    </row>
    <row r="76" spans="1:3" ht="15.95" customHeight="1">
      <c r="A76" s="35" t="s">
        <v>64</v>
      </c>
      <c r="B76" s="12">
        <v>951.76721056032011</v>
      </c>
      <c r="C76" s="36">
        <f t="shared" si="3"/>
        <v>23.794180264008002</v>
      </c>
    </row>
    <row r="77" spans="1:3" ht="15.95" customHeight="1">
      <c r="A77" s="37" t="s">
        <v>65</v>
      </c>
      <c r="B77" s="13">
        <v>983.41416901727996</v>
      </c>
      <c r="C77" s="34">
        <f t="shared" si="3"/>
        <v>24.585354225431999</v>
      </c>
    </row>
    <row r="78" spans="1:3" ht="15.95" customHeight="1">
      <c r="A78" s="35" t="s">
        <v>66</v>
      </c>
      <c r="B78" s="12">
        <v>1160.7347993472001</v>
      </c>
      <c r="C78" s="36">
        <f t="shared" si="3"/>
        <v>29.018369983680003</v>
      </c>
    </row>
    <row r="79" spans="1:3" ht="15.95" customHeight="1">
      <c r="A79" s="37" t="s">
        <v>67</v>
      </c>
      <c r="B79" s="13">
        <v>1031.3833112352002</v>
      </c>
      <c r="C79" s="34">
        <f t="shared" si="3"/>
        <v>25.784582780880005</v>
      </c>
    </row>
    <row r="80" spans="1:3" ht="15.95" customHeight="1">
      <c r="A80" s="35" t="s">
        <v>68</v>
      </c>
      <c r="B80" s="12">
        <v>1160.7347993472001</v>
      </c>
      <c r="C80" s="36">
        <f t="shared" si="3"/>
        <v>29.018369983680003</v>
      </c>
    </row>
    <row r="81" spans="1:3" ht="15.95" customHeight="1">
      <c r="A81" s="37" t="s">
        <v>69</v>
      </c>
      <c r="B81" s="13">
        <v>1086.1680820636802</v>
      </c>
      <c r="C81" s="34">
        <f t="shared" si="3"/>
        <v>27.154202051592005</v>
      </c>
    </row>
    <row r="82" spans="1:3" ht="15.95" customHeight="1">
      <c r="A82" s="35" t="s">
        <v>70</v>
      </c>
      <c r="B82" s="12">
        <v>2036.9</v>
      </c>
      <c r="C82" s="36">
        <f t="shared" si="3"/>
        <v>50.922499999999999</v>
      </c>
    </row>
    <row r="83" spans="1:3" ht="15.95" customHeight="1">
      <c r="A83" s="37" t="s">
        <v>71</v>
      </c>
      <c r="B83" s="13">
        <v>1249.07822934048</v>
      </c>
      <c r="C83" s="34">
        <f t="shared" si="3"/>
        <v>31.226955733512</v>
      </c>
    </row>
    <row r="84" spans="1:3" ht="15.95" customHeight="1">
      <c r="A84" s="35" t="s">
        <v>72</v>
      </c>
      <c r="B84" s="12">
        <v>1032.3391615891201</v>
      </c>
      <c r="C84" s="36">
        <f t="shared" si="3"/>
        <v>25.808479039728002</v>
      </c>
    </row>
    <row r="85" spans="1:3" ht="15.95" customHeight="1">
      <c r="A85" s="37" t="s">
        <v>73</v>
      </c>
      <c r="B85" s="13">
        <v>1086.1680820636802</v>
      </c>
      <c r="C85" s="34">
        <f t="shared" si="3"/>
        <v>27.154202051592005</v>
      </c>
    </row>
    <row r="86" spans="1:3" ht="15.95" customHeight="1">
      <c r="A86" s="35" t="s">
        <v>74</v>
      </c>
      <c r="B86" s="12">
        <v>1086.1680820636802</v>
      </c>
      <c r="C86" s="36">
        <f t="shared" si="3"/>
        <v>27.154202051592005</v>
      </c>
    </row>
    <row r="87" spans="1:3" ht="15.95" customHeight="1">
      <c r="A87" s="37" t="s">
        <v>75</v>
      </c>
      <c r="B87" s="13">
        <v>1211.5922719824</v>
      </c>
      <c r="C87" s="34">
        <f t="shared" si="3"/>
        <v>30.289806799560001</v>
      </c>
    </row>
    <row r="88" spans="1:3" ht="15.95" customHeight="1">
      <c r="A88" s="38" t="s">
        <v>76</v>
      </c>
      <c r="B88" s="12">
        <v>2928.3514560115195</v>
      </c>
      <c r="C88" s="36">
        <f t="shared" si="3"/>
        <v>73.208786400287991</v>
      </c>
    </row>
    <row r="89" spans="1:3" ht="15.95" customHeight="1">
      <c r="A89" s="37" t="s">
        <v>77</v>
      </c>
      <c r="B89" s="13">
        <v>3636.3872160000001</v>
      </c>
      <c r="C89" s="34">
        <f t="shared" si="3"/>
        <v>90.909680399999999</v>
      </c>
    </row>
    <row r="90" spans="1:3" ht="15.95" customHeight="1">
      <c r="A90" s="35" t="s">
        <v>78</v>
      </c>
      <c r="B90" s="12">
        <v>1012.19357641248</v>
      </c>
      <c r="C90" s="36">
        <f t="shared" si="3"/>
        <v>25.304839410311999</v>
      </c>
    </row>
    <row r="91" spans="1:3" ht="15.95" customHeight="1">
      <c r="A91" s="37" t="s">
        <v>79</v>
      </c>
      <c r="B91" s="13">
        <v>1249.07822934048</v>
      </c>
      <c r="C91" s="34">
        <f t="shared" si="3"/>
        <v>31.226955733512</v>
      </c>
    </row>
    <row r="92" spans="1:3" ht="15.95" customHeight="1">
      <c r="A92" s="35" t="s">
        <v>80</v>
      </c>
      <c r="B92" s="12">
        <v>1415.26112511168</v>
      </c>
      <c r="C92" s="36">
        <f t="shared" si="3"/>
        <v>35.381528127792002</v>
      </c>
    </row>
    <row r="93" spans="1:3" ht="15.95" customHeight="1">
      <c r="A93" s="37" t="s">
        <v>81</v>
      </c>
      <c r="B93" s="13">
        <v>1012.19357641248</v>
      </c>
      <c r="C93" s="34">
        <f t="shared" si="3"/>
        <v>25.304839410311999</v>
      </c>
    </row>
    <row r="94" spans="1:3" ht="15.95" customHeight="1">
      <c r="A94" s="35" t="s">
        <v>82</v>
      </c>
      <c r="B94" s="12">
        <v>1012.19357641248</v>
      </c>
      <c r="C94" s="36">
        <f t="shared" si="3"/>
        <v>25.304839410311999</v>
      </c>
    </row>
    <row r="95" spans="1:3" ht="15.95" customHeight="1">
      <c r="A95" s="37" t="s">
        <v>83</v>
      </c>
      <c r="B95" s="13">
        <v>1249.07822934048</v>
      </c>
      <c r="C95" s="34">
        <f t="shared" si="3"/>
        <v>31.226955733512</v>
      </c>
    </row>
    <row r="96" spans="1:3" ht="15.95" customHeight="1">
      <c r="A96" s="35" t="s">
        <v>84</v>
      </c>
      <c r="B96" s="12">
        <v>1190.0544699859202</v>
      </c>
      <c r="C96" s="36">
        <f t="shared" si="3"/>
        <v>29.751361749648005</v>
      </c>
    </row>
    <row r="97" spans="1:3" ht="15.95" customHeight="1">
      <c r="A97" s="37" t="s">
        <v>85</v>
      </c>
      <c r="B97" s="13">
        <v>903.21624638783999</v>
      </c>
      <c r="C97" s="34">
        <f t="shared" si="3"/>
        <v>22.580406159696</v>
      </c>
    </row>
    <row r="98" spans="1:3" ht="15.95" customHeight="1">
      <c r="A98" s="35" t="s">
        <v>86</v>
      </c>
      <c r="B98" s="12">
        <v>1086.1680820636802</v>
      </c>
      <c r="C98" s="36">
        <f t="shared" si="3"/>
        <v>27.154202051592005</v>
      </c>
    </row>
    <row r="99" spans="1:3" ht="15.95" customHeight="1">
      <c r="A99" s="37" t="s">
        <v>87</v>
      </c>
      <c r="B99" s="13">
        <v>1156.3399656547201</v>
      </c>
      <c r="C99" s="34">
        <f t="shared" si="3"/>
        <v>28.908499141368004</v>
      </c>
    </row>
    <row r="100" spans="1:3" ht="15.95" customHeight="1">
      <c r="A100" s="35" t="s">
        <v>88</v>
      </c>
      <c r="B100" s="12">
        <v>1072.1627964432</v>
      </c>
      <c r="C100" s="36">
        <f t="shared" si="3"/>
        <v>26.804069911079999</v>
      </c>
    </row>
    <row r="101" spans="1:3" ht="15.95" customHeight="1">
      <c r="A101" s="37" t="s">
        <v>89</v>
      </c>
      <c r="B101" s="13">
        <v>1156.3399656547201</v>
      </c>
      <c r="C101" s="34">
        <f t="shared" si="3"/>
        <v>28.908499141368004</v>
      </c>
    </row>
    <row r="102" spans="1:3" ht="15.95" customHeight="1">
      <c r="A102" s="35" t="s">
        <v>90</v>
      </c>
      <c r="B102" s="12">
        <v>1061.8042877164801</v>
      </c>
      <c r="C102" s="36">
        <f t="shared" si="3"/>
        <v>26.545107192912003</v>
      </c>
    </row>
    <row r="103" spans="1:3" ht="15.95" customHeight="1">
      <c r="A103" s="37" t="s">
        <v>91</v>
      </c>
      <c r="B103" s="13">
        <v>1011.4974680025599</v>
      </c>
      <c r="C103" s="34">
        <f t="shared" si="3"/>
        <v>25.287436700063999</v>
      </c>
    </row>
    <row r="104" spans="1:3" ht="15.95" customHeight="1">
      <c r="A104" s="35" t="s">
        <v>92</v>
      </c>
      <c r="B104" s="12">
        <v>1061.8042877164801</v>
      </c>
      <c r="C104" s="36">
        <f t="shared" si="3"/>
        <v>26.545107192912003</v>
      </c>
    </row>
    <row r="105" spans="1:3" ht="15.95" customHeight="1">
      <c r="A105" s="37" t="s">
        <v>93</v>
      </c>
      <c r="B105" s="13">
        <v>1011.4974680025599</v>
      </c>
      <c r="C105" s="34">
        <f t="shared" si="3"/>
        <v>25.287436700063999</v>
      </c>
    </row>
    <row r="106" spans="1:3" ht="15.95" customHeight="1">
      <c r="A106" s="35" t="s">
        <v>94</v>
      </c>
      <c r="B106" s="12">
        <v>1086.1680820636802</v>
      </c>
      <c r="C106" s="36">
        <f t="shared" si="3"/>
        <v>27.154202051592005</v>
      </c>
    </row>
    <row r="107" spans="1:3" ht="15.95" customHeight="1">
      <c r="A107" s="37" t="s">
        <v>95</v>
      </c>
      <c r="B107" s="13">
        <v>1859.1704970854398</v>
      </c>
      <c r="C107" s="34">
        <f t="shared" si="3"/>
        <v>46.479262427135993</v>
      </c>
    </row>
    <row r="108" spans="1:3" ht="15.95" customHeight="1">
      <c r="A108" s="35" t="s">
        <v>96</v>
      </c>
      <c r="B108" s="12">
        <v>857.00295971136006</v>
      </c>
      <c r="C108" s="36">
        <f t="shared" si="3"/>
        <v>21.425073992784</v>
      </c>
    </row>
    <row r="109" spans="1:3" ht="15.95" customHeight="1">
      <c r="A109" s="39" t="s">
        <v>97</v>
      </c>
      <c r="B109" s="13">
        <v>1302.0344168831998</v>
      </c>
      <c r="C109" s="34">
        <f t="shared" si="3"/>
        <v>32.550860422079992</v>
      </c>
    </row>
    <row r="110" spans="1:3" ht="15.95" customHeight="1">
      <c r="A110" s="35" t="s">
        <v>98</v>
      </c>
      <c r="B110" s="12">
        <v>2674.9887741561597</v>
      </c>
      <c r="C110" s="36">
        <f t="shared" si="3"/>
        <v>66.874719353903998</v>
      </c>
    </row>
    <row r="111" spans="1:3" ht="15.95" customHeight="1">
      <c r="A111" s="37" t="s">
        <v>99</v>
      </c>
      <c r="B111" s="13">
        <v>484.47067394880003</v>
      </c>
      <c r="C111" s="34">
        <f t="shared" si="3"/>
        <v>12.11176684872</v>
      </c>
    </row>
    <row r="112" spans="1:3" ht="15.95" customHeight="1" thickBot="1">
      <c r="A112" s="40" t="s">
        <v>100</v>
      </c>
      <c r="B112" s="41">
        <v>1005.6273000681599</v>
      </c>
      <c r="C112" s="42">
        <f t="shared" si="3"/>
        <v>25.140682501703999</v>
      </c>
    </row>
    <row r="113" spans="1:3" ht="15.95" customHeight="1">
      <c r="B113" s="130"/>
    </row>
    <row r="114" spans="1:3" ht="15.95" customHeight="1">
      <c r="A114" s="5" t="s">
        <v>105</v>
      </c>
      <c r="B114" s="4">
        <v>17.61</v>
      </c>
    </row>
    <row r="115" spans="1:3" ht="15.95" customHeight="1">
      <c r="A115" s="5" t="s">
        <v>106</v>
      </c>
      <c r="B115" s="4">
        <v>7.15</v>
      </c>
    </row>
    <row r="116" spans="1:3" ht="15.95" customHeight="1">
      <c r="A116" s="5"/>
      <c r="B116" s="4"/>
    </row>
    <row r="117" spans="1:3" ht="87" customHeight="1">
      <c r="A117" s="174" t="s">
        <v>127</v>
      </c>
      <c r="B117" s="174"/>
      <c r="C117" s="174"/>
    </row>
    <row r="118" spans="1:3" ht="18" customHeight="1">
      <c r="A118" s="118"/>
      <c r="B118" s="118"/>
      <c r="C118" s="118"/>
    </row>
    <row r="119" spans="1:3" ht="18" customHeight="1">
      <c r="A119" s="118"/>
      <c r="B119" s="118"/>
      <c r="C119" s="118"/>
    </row>
    <row r="120" spans="1:3" ht="18" customHeight="1"/>
    <row r="121" spans="1:3" ht="18" customHeight="1"/>
    <row r="122" spans="1:3" ht="18" customHeight="1"/>
  </sheetData>
  <autoFilter ref="A8:C112" xr:uid="{00000000-0001-0000-0000-000000000000}"/>
  <mergeCells count="2">
    <mergeCell ref="A1:C1"/>
    <mergeCell ref="A117:C117"/>
  </mergeCells>
  <printOptions horizontalCentered="1"/>
  <pageMargins left="0.31496062992126" right="0.31496062992126" top="0.35433070866141703" bottom="0.35433070866141703" header="0.31496062992126" footer="0.31496062992126"/>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4B64-97AC-7F45-9338-73A523E1670C}">
  <sheetPr>
    <tabColor rgb="FFEA5C4D"/>
  </sheetPr>
  <dimension ref="A1:F23"/>
  <sheetViews>
    <sheetView workbookViewId="0">
      <selection activeCell="B12" sqref="B12"/>
    </sheetView>
  </sheetViews>
  <sheetFormatPr defaultColWidth="10.8515625" defaultRowHeight="15"/>
  <cols>
    <col min="1" max="1" width="46.85546875" customWidth="1"/>
    <col min="2" max="2" width="22.8125" customWidth="1"/>
  </cols>
  <sheetData>
    <row r="1" spans="1:6">
      <c r="A1" s="173" t="s">
        <v>119</v>
      </c>
      <c r="B1" s="173"/>
      <c r="C1" s="173"/>
      <c r="D1" s="9"/>
      <c r="E1" s="9"/>
      <c r="F1" s="9"/>
    </row>
    <row r="2" spans="1:6" ht="15.75" thickBot="1"/>
    <row r="3" spans="1:6" ht="32.1" customHeight="1">
      <c r="A3" s="178" t="s">
        <v>200</v>
      </c>
      <c r="B3" s="179"/>
      <c r="C3" s="180"/>
    </row>
    <row r="4" spans="1:6">
      <c r="A4" s="43"/>
      <c r="B4" s="14"/>
      <c r="C4" s="44"/>
    </row>
    <row r="5" spans="1:6">
      <c r="A5" s="181" t="s">
        <v>120</v>
      </c>
      <c r="B5" s="182"/>
      <c r="C5" s="183"/>
    </row>
    <row r="6" spans="1:6">
      <c r="A6" s="54" t="s">
        <v>107</v>
      </c>
      <c r="B6" s="16">
        <v>2928.34</v>
      </c>
      <c r="C6" s="44"/>
    </row>
    <row r="7" spans="1:6">
      <c r="A7" s="45"/>
      <c r="B7" s="16"/>
      <c r="C7" s="44"/>
    </row>
    <row r="8" spans="1:6">
      <c r="A8" s="181" t="s">
        <v>198</v>
      </c>
      <c r="B8" s="182"/>
      <c r="C8" s="183"/>
    </row>
    <row r="9" spans="1:6">
      <c r="A9" s="54" t="s">
        <v>114</v>
      </c>
      <c r="B9" s="16">
        <v>8316.49</v>
      </c>
      <c r="C9" s="44"/>
    </row>
    <row r="10" spans="1:6">
      <c r="A10" s="45"/>
      <c r="B10" s="16"/>
      <c r="C10" s="44"/>
    </row>
    <row r="11" spans="1:6">
      <c r="A11" s="175" t="s">
        <v>108</v>
      </c>
      <c r="B11" s="176"/>
      <c r="C11" s="177"/>
    </row>
    <row r="12" spans="1:6">
      <c r="A12" s="46" t="s">
        <v>109</v>
      </c>
      <c r="B12" s="15" t="s">
        <v>118</v>
      </c>
      <c r="C12" s="44"/>
    </row>
    <row r="13" spans="1:6">
      <c r="A13" s="46" t="s">
        <v>110</v>
      </c>
      <c r="B13" s="15" t="s">
        <v>117</v>
      </c>
      <c r="C13" s="44"/>
    </row>
    <row r="14" spans="1:6">
      <c r="A14" s="47"/>
      <c r="B14" s="15"/>
      <c r="C14" s="44"/>
    </row>
    <row r="15" spans="1:6">
      <c r="A15" s="175" t="s">
        <v>111</v>
      </c>
      <c r="B15" s="176"/>
      <c r="C15" s="177"/>
    </row>
    <row r="16" spans="1:6">
      <c r="A16" s="47" t="s">
        <v>109</v>
      </c>
      <c r="B16" s="16" t="s">
        <v>116</v>
      </c>
      <c r="C16" s="44"/>
    </row>
    <row r="17" spans="1:3">
      <c r="A17" s="47" t="s">
        <v>110</v>
      </c>
      <c r="B17" s="16" t="s">
        <v>115</v>
      </c>
      <c r="C17" s="44"/>
    </row>
    <row r="18" spans="1:3" ht="15.75" thickBot="1">
      <c r="A18" s="140"/>
      <c r="B18" s="141"/>
      <c r="C18" s="136"/>
    </row>
    <row r="19" spans="1:3">
      <c r="A19" s="137"/>
      <c r="B19" s="16"/>
      <c r="C19" s="14"/>
    </row>
    <row r="20" spans="1:3" ht="54" customHeight="1">
      <c r="A20" s="174" t="s">
        <v>199</v>
      </c>
      <c r="B20" s="174"/>
      <c r="C20" s="174"/>
    </row>
    <row r="21" spans="1:3">
      <c r="A21" s="137"/>
      <c r="B21" s="16"/>
      <c r="C21" s="14"/>
    </row>
    <row r="22" spans="1:3">
      <c r="A22" s="138"/>
      <c r="B22" s="7"/>
      <c r="C22" s="139"/>
    </row>
    <row r="23" spans="1:3" ht="279.95" customHeight="1">
      <c r="A23" s="174" t="s">
        <v>201</v>
      </c>
      <c r="B23" s="174"/>
      <c r="C23" s="174"/>
    </row>
  </sheetData>
  <mergeCells count="8">
    <mergeCell ref="A15:C15"/>
    <mergeCell ref="A23:C23"/>
    <mergeCell ref="A20:C20"/>
    <mergeCell ref="A1:C1"/>
    <mergeCell ref="A3:C3"/>
    <mergeCell ref="A5:C5"/>
    <mergeCell ref="A8:C8"/>
    <mergeCell ref="A11:C1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W52"/>
  <sheetViews>
    <sheetView tabSelected="1" topLeftCell="A29" zoomScale="90" zoomScaleNormal="90" workbookViewId="0">
      <selection activeCell="A7" sqref="A7:E7"/>
    </sheetView>
  </sheetViews>
  <sheetFormatPr defaultColWidth="10.8515625" defaultRowHeight="15.95" customHeight="1"/>
  <cols>
    <col min="1" max="1" width="38.34765625" style="22" bestFit="1" customWidth="1"/>
    <col min="2" max="2" width="15.78125" style="22" customWidth="1"/>
    <col min="3" max="3" width="14.796875" style="22" customWidth="1"/>
    <col min="4" max="4" width="17.87890625" style="26" customWidth="1"/>
    <col min="5" max="5" width="11.21875" style="21" customWidth="1"/>
    <col min="6" max="6" width="6.53515625" style="22" customWidth="1"/>
    <col min="7" max="7" width="38.34765625" style="22" bestFit="1" customWidth="1"/>
    <col min="8" max="8" width="15.78125" style="22" customWidth="1"/>
    <col min="9" max="9" width="14.796875" style="22" customWidth="1"/>
    <col min="10" max="10" width="17.87890625" style="21" customWidth="1"/>
    <col min="11" max="11" width="11.21875" style="21" customWidth="1"/>
    <col min="12" max="16384" width="10.8515625" style="22"/>
  </cols>
  <sheetData>
    <row r="1" spans="1:23" s="23" customFormat="1" ht="15.95" customHeight="1">
      <c r="A1" s="189" t="s">
        <v>119</v>
      </c>
      <c r="B1" s="189"/>
      <c r="C1" s="189"/>
      <c r="D1" s="189"/>
      <c r="E1" s="189"/>
      <c r="G1" s="189" t="s">
        <v>119</v>
      </c>
      <c r="H1" s="189"/>
      <c r="I1" s="189"/>
      <c r="J1" s="189"/>
      <c r="K1" s="189"/>
      <c r="L1" s="22"/>
      <c r="M1" s="22"/>
      <c r="N1" s="22"/>
      <c r="O1" s="22"/>
      <c r="P1" s="22"/>
      <c r="Q1" s="22"/>
      <c r="R1" s="22"/>
      <c r="S1" s="22"/>
      <c r="T1" s="22"/>
      <c r="U1" s="22"/>
      <c r="V1" s="22"/>
      <c r="W1" s="22"/>
    </row>
    <row r="2" spans="1:23" s="23" customFormat="1" ht="15.95" customHeight="1">
      <c r="A2" s="22"/>
      <c r="B2" s="22"/>
      <c r="C2" s="22"/>
      <c r="D2" s="22"/>
      <c r="E2" s="22"/>
      <c r="F2" s="22"/>
      <c r="G2" s="22"/>
      <c r="H2" s="22"/>
      <c r="I2" s="22"/>
      <c r="J2" s="22"/>
      <c r="K2" s="22"/>
      <c r="L2" s="22"/>
      <c r="M2" s="22"/>
      <c r="N2" s="22"/>
      <c r="O2" s="22"/>
      <c r="P2" s="22"/>
      <c r="Q2" s="22"/>
      <c r="R2" s="22"/>
      <c r="S2" s="22"/>
      <c r="T2" s="22"/>
      <c r="U2" s="22"/>
      <c r="V2" s="22"/>
      <c r="W2" s="22"/>
    </row>
    <row r="3" spans="1:23" s="23" customFormat="1" ht="32.1" customHeight="1">
      <c r="A3" s="70" t="s">
        <v>188</v>
      </c>
      <c r="B3" s="22"/>
      <c r="C3" s="22"/>
      <c r="D3" s="22"/>
      <c r="E3" s="22"/>
      <c r="F3" s="22"/>
      <c r="G3" s="70" t="s">
        <v>188</v>
      </c>
      <c r="H3" s="22"/>
      <c r="I3" s="22"/>
      <c r="J3" s="22"/>
      <c r="K3" s="22"/>
      <c r="L3" s="22"/>
      <c r="M3" s="22"/>
      <c r="N3" s="22"/>
      <c r="O3" s="22"/>
      <c r="P3" s="22"/>
      <c r="Q3" s="22"/>
      <c r="R3" s="22"/>
      <c r="S3" s="22"/>
      <c r="T3" s="22"/>
      <c r="U3" s="22"/>
      <c r="V3" s="22"/>
      <c r="W3" s="22"/>
    </row>
    <row r="4" spans="1:23" s="23" customFormat="1" ht="15.95" customHeight="1">
      <c r="A4" s="22"/>
      <c r="B4" s="22"/>
      <c r="C4" s="22"/>
      <c r="D4" s="22"/>
      <c r="E4" s="22"/>
      <c r="F4" s="22"/>
      <c r="G4" s="22"/>
      <c r="H4" s="22"/>
      <c r="I4" s="22"/>
      <c r="J4" s="22"/>
      <c r="K4" s="22"/>
      <c r="L4" s="22"/>
      <c r="M4" s="24"/>
      <c r="N4" s="24"/>
      <c r="O4" s="24"/>
    </row>
    <row r="5" spans="1:23" s="23" customFormat="1" ht="15.95" customHeight="1">
      <c r="A5" s="22" t="s">
        <v>195</v>
      </c>
      <c r="B5" s="22"/>
      <c r="C5" s="22"/>
      <c r="D5" s="22"/>
      <c r="E5" s="22"/>
      <c r="F5" s="22"/>
      <c r="G5" s="22" t="s">
        <v>195</v>
      </c>
      <c r="H5" s="22"/>
      <c r="I5" s="22"/>
      <c r="J5" s="22"/>
      <c r="K5" s="22"/>
      <c r="L5" s="22"/>
      <c r="M5" s="24"/>
      <c r="N5" s="24"/>
      <c r="O5" s="24"/>
    </row>
    <row r="6" spans="1:23" ht="15.95" customHeight="1" thickBot="1"/>
    <row r="7" spans="1:23" ht="32.1" customHeight="1">
      <c r="A7" s="185" t="s">
        <v>122</v>
      </c>
      <c r="B7" s="186"/>
      <c r="C7" s="186"/>
      <c r="D7" s="187"/>
      <c r="E7" s="188"/>
      <c r="F7" s="55"/>
      <c r="G7" s="185" t="s">
        <v>123</v>
      </c>
      <c r="H7" s="186"/>
      <c r="I7" s="186"/>
      <c r="J7" s="187"/>
      <c r="K7" s="188"/>
    </row>
    <row r="8" spans="1:23" ht="32.1" customHeight="1">
      <c r="A8" s="145" t="s">
        <v>121</v>
      </c>
      <c r="B8" s="146" t="s">
        <v>101</v>
      </c>
      <c r="C8" s="146" t="s">
        <v>130</v>
      </c>
      <c r="D8" s="147" t="s">
        <v>125</v>
      </c>
      <c r="E8" s="148" t="s">
        <v>185</v>
      </c>
      <c r="G8" s="145" t="s">
        <v>121</v>
      </c>
      <c r="H8" s="146" t="s">
        <v>101</v>
      </c>
      <c r="I8" s="146" t="s">
        <v>130</v>
      </c>
      <c r="J8" s="147" t="s">
        <v>125</v>
      </c>
      <c r="K8" s="148" t="s">
        <v>185</v>
      </c>
    </row>
    <row r="9" spans="1:23" ht="15.95" customHeight="1">
      <c r="A9" s="48" t="s">
        <v>104</v>
      </c>
      <c r="B9" s="28">
        <v>43</v>
      </c>
      <c r="C9" s="28">
        <v>46</v>
      </c>
      <c r="D9" s="57">
        <f>(E9*35)+((E9*1.25)*8)</f>
        <v>1501.4726999999998</v>
      </c>
      <c r="E9" s="58">
        <f>VLOOKUP(A9,'Annexe 1'!A9:C112,3,"FAUX")</f>
        <v>33.366059999999997</v>
      </c>
      <c r="G9" s="48" t="s">
        <v>104</v>
      </c>
      <c r="H9" s="27">
        <v>52</v>
      </c>
      <c r="I9" s="27">
        <v>56</v>
      </c>
      <c r="J9" s="57">
        <f>(35*K9)+((K9*1.25)*8)+((K9*1.5)*5)+((K9*1.75)*4)</f>
        <v>1985.2805699999997</v>
      </c>
      <c r="K9" s="58">
        <f>VLOOKUP(G9,'Annexe 1'!A9:C112,3,0)</f>
        <v>33.366059999999997</v>
      </c>
    </row>
    <row r="10" spans="1:23" ht="15.95" customHeight="1">
      <c r="A10" s="49" t="s">
        <v>3</v>
      </c>
      <c r="B10" s="31">
        <v>43</v>
      </c>
      <c r="C10" s="31">
        <v>46</v>
      </c>
      <c r="D10" s="59">
        <f>(E10*35)+((E10*1.25)*8)</f>
        <v>1464.7887189935998</v>
      </c>
      <c r="E10" s="60">
        <f>VLOOKUP(A10,'Annexe 1'!A10:C113,3,"FAUX")</f>
        <v>32.550860422079992</v>
      </c>
      <c r="G10" s="49" t="s">
        <v>3</v>
      </c>
      <c r="H10" s="32">
        <v>52</v>
      </c>
      <c r="I10" s="32">
        <v>56</v>
      </c>
      <c r="J10" s="59">
        <f t="shared" ref="J10:J50" si="0">(35*K10)+((K10*1.25)*8)+((K10*1.5)*5)+((K10*1.75)*4)</f>
        <v>1936.7761951137595</v>
      </c>
      <c r="K10" s="60">
        <f>VLOOKUP(G10,'Annexe 1'!A10:C113,3,0)</f>
        <v>32.550860422079992</v>
      </c>
    </row>
    <row r="11" spans="1:23" ht="15.95" customHeight="1">
      <c r="A11" s="48" t="s">
        <v>4</v>
      </c>
      <c r="B11" s="28">
        <v>43</v>
      </c>
      <c r="C11" s="28">
        <v>46</v>
      </c>
      <c r="D11" s="57">
        <f t="shared" ref="D11:D50" si="1">(E11*35)+((E11*1.25)*8)</f>
        <v>1592.16876575064</v>
      </c>
      <c r="E11" s="58">
        <f>VLOOKUP(A11,'Annexe 1'!A11:C114,3,"FAUX")</f>
        <v>35.381528127792002</v>
      </c>
      <c r="G11" s="48" t="s">
        <v>4</v>
      </c>
      <c r="H11" s="29">
        <v>52</v>
      </c>
      <c r="I11" s="29">
        <v>56</v>
      </c>
      <c r="J11" s="57">
        <f t="shared" si="0"/>
        <v>2105.2009236036242</v>
      </c>
      <c r="K11" s="58">
        <f>VLOOKUP(G11,'Annexe 1'!A11:C114,3,0)</f>
        <v>35.381528127792002</v>
      </c>
    </row>
    <row r="12" spans="1:23" ht="15.95" customHeight="1">
      <c r="A12" s="49" t="s">
        <v>8</v>
      </c>
      <c r="B12" s="31">
        <v>43</v>
      </c>
      <c r="C12" s="31">
        <v>46</v>
      </c>
      <c r="D12" s="59">
        <f t="shared" si="1"/>
        <v>1138.71777346404</v>
      </c>
      <c r="E12" s="60">
        <f>VLOOKUP(A12,'Annexe 1'!A12:C115,3,"FAUX")</f>
        <v>25.304839410311999</v>
      </c>
      <c r="G12" s="49" t="s">
        <v>8</v>
      </c>
      <c r="H12" s="32">
        <v>52</v>
      </c>
      <c r="I12" s="32">
        <v>56</v>
      </c>
      <c r="J12" s="59">
        <f t="shared" si="0"/>
        <v>1505.6379449135641</v>
      </c>
      <c r="K12" s="60">
        <f>VLOOKUP(G12,'Annexe 1'!A12:C115,3,0)</f>
        <v>25.304839410311999</v>
      </c>
    </row>
    <row r="13" spans="1:23" ht="15.95" customHeight="1">
      <c r="A13" s="48" t="s">
        <v>5</v>
      </c>
      <c r="B13" s="28">
        <v>43</v>
      </c>
      <c r="C13" s="28">
        <v>46</v>
      </c>
      <c r="D13" s="57">
        <f t="shared" si="1"/>
        <v>1138.71777346404</v>
      </c>
      <c r="E13" s="58">
        <f>VLOOKUP(A13,'Annexe 1'!A13:C117,3,"FAUX")</f>
        <v>25.304839410311999</v>
      </c>
      <c r="G13" s="48" t="s">
        <v>5</v>
      </c>
      <c r="H13" s="29">
        <v>52</v>
      </c>
      <c r="I13" s="29">
        <v>56</v>
      </c>
      <c r="J13" s="57">
        <f t="shared" si="0"/>
        <v>1505.6379449135641</v>
      </c>
      <c r="K13" s="58">
        <f>VLOOKUP(G13,'Annexe 1'!A13:C117,3,0)</f>
        <v>25.304839410311999</v>
      </c>
    </row>
    <row r="14" spans="1:23" ht="15.95" customHeight="1">
      <c r="A14" s="49" t="s">
        <v>9</v>
      </c>
      <c r="B14" s="31">
        <v>42</v>
      </c>
      <c r="C14" s="31">
        <v>45</v>
      </c>
      <c r="D14" s="59">
        <f>(E14*35)+((E14*1.25)*7)</f>
        <v>529.88979963149995</v>
      </c>
      <c r="E14" s="60">
        <f>VLOOKUP(A14,'Annexe 1'!A14:C122,3,"FAUX")</f>
        <v>12.11176684872</v>
      </c>
      <c r="G14" s="49" t="s">
        <v>9</v>
      </c>
      <c r="H14" s="32">
        <v>51</v>
      </c>
      <c r="I14" s="32">
        <v>55</v>
      </c>
      <c r="J14" s="59">
        <f>(35*K14)+((K14*1.25)*8)+((K14*1.5)*5)+((K14*1.75)*3)</f>
        <v>699.45453551358003</v>
      </c>
      <c r="K14" s="60">
        <f>VLOOKUP(G14,'Annexe 1'!A14:C122,3,0)</f>
        <v>12.11176684872</v>
      </c>
    </row>
    <row r="15" spans="1:23" ht="15.95" customHeight="1">
      <c r="A15" s="48" t="s">
        <v>10</v>
      </c>
      <c r="B15" s="28">
        <v>42</v>
      </c>
      <c r="C15" s="28">
        <v>45</v>
      </c>
      <c r="D15" s="57">
        <f>(E15*35)+((E15*1.25)*7)</f>
        <v>1325.1790474807501</v>
      </c>
      <c r="E15" s="58">
        <f>VLOOKUP(A15,'Annexe 1'!A15:C122,3,"FAUX")</f>
        <v>30.289806799560001</v>
      </c>
      <c r="G15" s="48" t="s">
        <v>10</v>
      </c>
      <c r="H15" s="29">
        <v>51</v>
      </c>
      <c r="I15" s="29">
        <v>55</v>
      </c>
      <c r="J15" s="57">
        <f>(35*K15)+((K15*1.25)*8)+((K15*1.5)*5)+((K15*1.75)*3)</f>
        <v>1749.2363426745901</v>
      </c>
      <c r="K15" s="58">
        <f>VLOOKUP(G15,'Annexe 1'!A15:C122,3,0)</f>
        <v>30.289806799560001</v>
      </c>
    </row>
    <row r="16" spans="1:23" ht="15.95" customHeight="1">
      <c r="A16" s="49" t="s">
        <v>11</v>
      </c>
      <c r="B16" s="31">
        <v>43</v>
      </c>
      <c r="C16" s="31">
        <v>46</v>
      </c>
      <c r="D16" s="59">
        <f t="shared" si="1"/>
        <v>1363.0413059802001</v>
      </c>
      <c r="E16" s="60">
        <f>VLOOKUP(A16,'Annexe 1'!A16:C122,3,"FAUX")</f>
        <v>30.289806799560001</v>
      </c>
      <c r="G16" s="49" t="s">
        <v>11</v>
      </c>
      <c r="H16" s="32">
        <v>52</v>
      </c>
      <c r="I16" s="32">
        <v>56</v>
      </c>
      <c r="J16" s="59">
        <f t="shared" si="0"/>
        <v>1802.2435045738202</v>
      </c>
      <c r="K16" s="60">
        <f>VLOOKUP(G16,'Annexe 1'!A16:C122,3,0)</f>
        <v>30.289806799560001</v>
      </c>
    </row>
    <row r="17" spans="1:11" ht="15.95" customHeight="1">
      <c r="A17" s="48" t="s">
        <v>103</v>
      </c>
      <c r="B17" s="28">
        <v>43</v>
      </c>
      <c r="C17" s="28">
        <v>46</v>
      </c>
      <c r="D17" s="57">
        <f t="shared" si="1"/>
        <v>1464.7887189935998</v>
      </c>
      <c r="E17" s="58">
        <f>VLOOKUP(A17,'Annexe 1'!A17:C122,3,"FAUX")</f>
        <v>32.550860422079992</v>
      </c>
      <c r="G17" s="48" t="s">
        <v>103</v>
      </c>
      <c r="H17" s="29">
        <v>52</v>
      </c>
      <c r="I17" s="29">
        <v>56</v>
      </c>
      <c r="J17" s="57">
        <f t="shared" si="0"/>
        <v>1936.7761951137595</v>
      </c>
      <c r="K17" s="58">
        <f>VLOOKUP(G17,'Annexe 1'!A17:C122,3,0)</f>
        <v>32.550860422079992</v>
      </c>
    </row>
    <row r="18" spans="1:11" ht="15.95" customHeight="1">
      <c r="A18" s="49" t="s">
        <v>14</v>
      </c>
      <c r="B18" s="31">
        <v>43</v>
      </c>
      <c r="C18" s="31">
        <v>46</v>
      </c>
      <c r="D18" s="59">
        <f t="shared" si="1"/>
        <v>545.02950819240004</v>
      </c>
      <c r="E18" s="60">
        <f>VLOOKUP(A18,'Annexe 1'!A18:C122,3,"FAUX")</f>
        <v>12.11176684872</v>
      </c>
      <c r="G18" s="49" t="s">
        <v>14</v>
      </c>
      <c r="H18" s="32">
        <v>52</v>
      </c>
      <c r="I18" s="32">
        <v>56</v>
      </c>
      <c r="J18" s="59">
        <f t="shared" si="0"/>
        <v>720.65012749883999</v>
      </c>
      <c r="K18" s="60">
        <f>VLOOKUP(G18,'Annexe 1'!A18:C122,3,0)</f>
        <v>12.11176684872</v>
      </c>
    </row>
    <row r="19" spans="1:11" ht="15.95" customHeight="1">
      <c r="A19" s="48" t="s">
        <v>17</v>
      </c>
      <c r="B19" s="28">
        <v>43</v>
      </c>
      <c r="C19" s="28">
        <v>46</v>
      </c>
      <c r="D19" s="57">
        <f t="shared" si="1"/>
        <v>1131.3307125766801</v>
      </c>
      <c r="E19" s="58">
        <f>VLOOKUP(A19,'Annexe 1'!A19:C122,3,"FAUX")</f>
        <v>25.140682501703999</v>
      </c>
      <c r="G19" s="48" t="s">
        <v>17</v>
      </c>
      <c r="H19" s="29">
        <v>52</v>
      </c>
      <c r="I19" s="29">
        <v>56</v>
      </c>
      <c r="J19" s="57">
        <f t="shared" si="0"/>
        <v>1495.8706088513882</v>
      </c>
      <c r="K19" s="58">
        <f>VLOOKUP(G19,'Annexe 1'!A19:C122,3,0)</f>
        <v>25.140682501703999</v>
      </c>
    </row>
    <row r="20" spans="1:11" ht="15.95" customHeight="1">
      <c r="A20" s="49" t="s">
        <v>19</v>
      </c>
      <c r="B20" s="31">
        <v>42</v>
      </c>
      <c r="C20" s="31">
        <v>45</v>
      </c>
      <c r="D20" s="59">
        <f>(E20*35)+((E20*1.25)*7)</f>
        <v>1331.0995404168</v>
      </c>
      <c r="E20" s="60">
        <f>VLOOKUP(A20,'Annexe 1'!A20:C122,3,"FAUX")</f>
        <v>30.425132352383997</v>
      </c>
      <c r="G20" s="49" t="s">
        <v>19</v>
      </c>
      <c r="H20" s="32">
        <v>51</v>
      </c>
      <c r="I20" s="32">
        <v>55</v>
      </c>
      <c r="J20" s="59">
        <f>(35*K20)+((K20*1.25)*8)+((K20*1.5)*5)+((K20*1.75)*3)</f>
        <v>1757.0513933501759</v>
      </c>
      <c r="K20" s="60">
        <f>VLOOKUP(G20,'Annexe 1'!A20:C122,3,0)</f>
        <v>30.425132352383997</v>
      </c>
    </row>
    <row r="21" spans="1:11" ht="15.95" customHeight="1">
      <c r="A21" s="48" t="s">
        <v>20</v>
      </c>
      <c r="B21" s="28">
        <v>42</v>
      </c>
      <c r="C21" s="28">
        <v>45</v>
      </c>
      <c r="D21" s="57">
        <f>(E21*35)+((E21*1.25)*7)</f>
        <v>529.88979963149995</v>
      </c>
      <c r="E21" s="58">
        <f>VLOOKUP(A21,'Annexe 1'!A21:C122,3,"FAUX")</f>
        <v>12.11176684872</v>
      </c>
      <c r="G21" s="48" t="s">
        <v>20</v>
      </c>
      <c r="H21" s="29">
        <v>51</v>
      </c>
      <c r="I21" s="29">
        <v>55</v>
      </c>
      <c r="J21" s="57">
        <f>(35*K21)+((K21*1.25)*8)+((K21*1.5)*5)+((K21*1.75)*3)</f>
        <v>699.45453551358003</v>
      </c>
      <c r="K21" s="58">
        <f>VLOOKUP(G21,'Annexe 1'!A21:C122,3,0)</f>
        <v>12.11176684872</v>
      </c>
    </row>
    <row r="22" spans="1:11" ht="15.95" customHeight="1">
      <c r="A22" s="49" t="s">
        <v>22</v>
      </c>
      <c r="B22" s="31">
        <v>43</v>
      </c>
      <c r="C22" s="31">
        <v>46</v>
      </c>
      <c r="D22" s="59">
        <f t="shared" si="1"/>
        <v>545.02950819240004</v>
      </c>
      <c r="E22" s="60">
        <f>VLOOKUP(A22,'Annexe 1'!A22:C122,3,"FAUX")</f>
        <v>12.11176684872</v>
      </c>
      <c r="G22" s="49" t="s">
        <v>22</v>
      </c>
      <c r="H22" s="32">
        <v>52</v>
      </c>
      <c r="I22" s="32">
        <v>56</v>
      </c>
      <c r="J22" s="59">
        <f>(35*K22)+((K22*1.25)*8)+((K22*1.5)*5)+((K22*1.75)*4)</f>
        <v>720.65012749883999</v>
      </c>
      <c r="K22" s="60">
        <f>VLOOKUP(G22,'Annexe 1'!A22:C122,3,0)</f>
        <v>12.11176684872</v>
      </c>
    </row>
    <row r="23" spans="1:11" ht="15.95" customHeight="1">
      <c r="A23" s="48" t="s">
        <v>23</v>
      </c>
      <c r="B23" s="28">
        <v>43</v>
      </c>
      <c r="C23" s="28">
        <v>46</v>
      </c>
      <c r="D23" s="57">
        <f t="shared" si="1"/>
        <v>545.02950819240004</v>
      </c>
      <c r="E23" s="58">
        <f>VLOOKUP(A23,'Annexe 1'!A23:C122,3,"FAUX")</f>
        <v>12.11176684872</v>
      </c>
      <c r="G23" s="48" t="s">
        <v>23</v>
      </c>
      <c r="H23" s="29">
        <v>52</v>
      </c>
      <c r="I23" s="29">
        <v>56</v>
      </c>
      <c r="J23" s="57">
        <f>(35*K23)+((K23*1.25)*8)+((K23*1.5)*5)+((K23*1.75)*4)</f>
        <v>720.65012749883999</v>
      </c>
      <c r="K23" s="58">
        <f>VLOOKUP(G23,'Annexe 1'!A23:C122,3,0)</f>
        <v>12.11176684872</v>
      </c>
    </row>
    <row r="24" spans="1:11" ht="15.95" customHeight="1">
      <c r="A24" s="49" t="s">
        <v>25</v>
      </c>
      <c r="B24" s="31">
        <v>42</v>
      </c>
      <c r="C24" s="31">
        <v>45</v>
      </c>
      <c r="D24" s="59">
        <f>(E24*35)+((E24*1.25)*7)</f>
        <v>1837.0914578131501</v>
      </c>
      <c r="E24" s="60">
        <f>VLOOKUP(A24,'Annexe 1'!A24:C122,3,"FAUX")</f>
        <v>41.990661892872005</v>
      </c>
      <c r="G24" s="49" t="s">
        <v>25</v>
      </c>
      <c r="H24" s="32">
        <v>51</v>
      </c>
      <c r="I24" s="32">
        <v>55</v>
      </c>
      <c r="J24" s="59">
        <f>(35*K24)+((K24*1.25)*8)+((K24*1.5)*5)+((K24*1.75)*3)</f>
        <v>2424.9607243133582</v>
      </c>
      <c r="K24" s="60">
        <f>VLOOKUP(G24,'Annexe 1'!A24:C122,3,0)</f>
        <v>41.990661892872005</v>
      </c>
    </row>
    <row r="25" spans="1:11" ht="15.95" customHeight="1">
      <c r="A25" s="48" t="s">
        <v>27</v>
      </c>
      <c r="B25" s="28">
        <v>43</v>
      </c>
      <c r="C25" s="28">
        <v>46</v>
      </c>
      <c r="D25" s="57">
        <f t="shared" si="1"/>
        <v>1138.71777346404</v>
      </c>
      <c r="E25" s="58">
        <f>VLOOKUP(A25,'Annexe 1'!A25:C122,3,"FAUX")</f>
        <v>25.304839410311999</v>
      </c>
      <c r="G25" s="48" t="s">
        <v>27</v>
      </c>
      <c r="H25" s="29">
        <v>52</v>
      </c>
      <c r="I25" s="29">
        <v>56</v>
      </c>
      <c r="J25" s="57">
        <f>(35*K25)+((K25*1.25)*8)+((K25*1.5)*5)+((K25*1.75)*4)</f>
        <v>1505.6379449135641</v>
      </c>
      <c r="K25" s="58">
        <f>VLOOKUP(G25,'Annexe 1'!A25:C122,3,0)</f>
        <v>25.304839410311999</v>
      </c>
    </row>
    <row r="26" spans="1:11" ht="15.95" customHeight="1">
      <c r="A26" s="49" t="s">
        <v>28</v>
      </c>
      <c r="B26" s="31">
        <v>43</v>
      </c>
      <c r="C26" s="31">
        <v>46</v>
      </c>
      <c r="D26" s="59">
        <f t="shared" si="1"/>
        <v>1405.2130080080399</v>
      </c>
      <c r="E26" s="60">
        <f>VLOOKUP(A26,'Annexe 1'!A26:C122,3,"FAUX")</f>
        <v>31.226955733512</v>
      </c>
      <c r="G26" s="49" t="s">
        <v>28</v>
      </c>
      <c r="H26" s="32">
        <v>52</v>
      </c>
      <c r="I26" s="32">
        <v>56</v>
      </c>
      <c r="J26" s="59">
        <f t="shared" si="0"/>
        <v>1858.0038661439639</v>
      </c>
      <c r="K26" s="60">
        <f>VLOOKUP(G26,'Annexe 1'!A26:C122,3,0)</f>
        <v>31.226955733512</v>
      </c>
    </row>
    <row r="27" spans="1:11" ht="15.95" customHeight="1">
      <c r="A27" s="48" t="s">
        <v>30</v>
      </c>
      <c r="B27" s="28">
        <v>43</v>
      </c>
      <c r="C27" s="28">
        <v>46</v>
      </c>
      <c r="D27" s="57">
        <f t="shared" si="1"/>
        <v>2091.5668092211199</v>
      </c>
      <c r="E27" s="58">
        <f>VLOOKUP(A27,'Annexe 1'!A27:C123,3,"FAUX")</f>
        <v>46.479262427135993</v>
      </c>
      <c r="G27" s="48" t="s">
        <v>30</v>
      </c>
      <c r="H27" s="29">
        <v>52</v>
      </c>
      <c r="I27" s="29">
        <v>56</v>
      </c>
      <c r="J27" s="57">
        <f t="shared" si="0"/>
        <v>2765.5161144145914</v>
      </c>
      <c r="K27" s="58">
        <f>VLOOKUP(G27,'Annexe 1'!A27:C123,3,0)</f>
        <v>46.479262427135993</v>
      </c>
    </row>
    <row r="28" spans="1:11" ht="15.95" customHeight="1">
      <c r="A28" s="49" t="s">
        <v>32</v>
      </c>
      <c r="B28" s="31">
        <v>42</v>
      </c>
      <c r="C28" s="31">
        <v>46</v>
      </c>
      <c r="D28" s="59">
        <f>(E28*35)+((E28*1.25)*7)</f>
        <v>2886.4618986703504</v>
      </c>
      <c r="E28" s="60">
        <f>VLOOKUP(A28,'Annexe 1'!A28:C124,3,"FAUX")</f>
        <v>65.976271969608007</v>
      </c>
      <c r="G28" s="49" t="s">
        <v>32</v>
      </c>
      <c r="H28" s="32">
        <v>51</v>
      </c>
      <c r="I28" s="32">
        <v>56</v>
      </c>
      <c r="J28" s="59">
        <f>(35*K28)+((K28*1.25)*8)+((K28*1.5)*5)+((K28*1.75)*3)</f>
        <v>3810.1297062448625</v>
      </c>
      <c r="K28" s="60">
        <f>VLOOKUP(G28,'Annexe 1'!A28:C124,3,0)</f>
        <v>65.976271969608007</v>
      </c>
    </row>
    <row r="29" spans="1:11" ht="15.95" customHeight="1">
      <c r="A29" s="48" t="s">
        <v>34</v>
      </c>
      <c r="B29" s="28">
        <v>46</v>
      </c>
      <c r="C29" s="28">
        <v>47</v>
      </c>
      <c r="D29" s="57">
        <f>(E29*35)+((E29*1.25)*8)+((E29*1.5)*3)</f>
        <v>1425.2363846000278</v>
      </c>
      <c r="E29" s="58">
        <f>VLOOKUP(A29,'Annexe 1'!A29:C125,3,"FAUX")</f>
        <v>28.792654234343996</v>
      </c>
      <c r="G29" s="48" t="s">
        <v>34</v>
      </c>
      <c r="H29" s="29">
        <v>56</v>
      </c>
      <c r="I29" s="29">
        <v>57</v>
      </c>
      <c r="J29" s="57">
        <f>(35*K29)+((K29*1.25)*8)+((K29*1.5)*5)+((K29*1.75)*8)</f>
        <v>1914.7115065838757</v>
      </c>
      <c r="K29" s="58">
        <f>VLOOKUP(G29,'Annexe 1'!A29:C125,3,0)</f>
        <v>28.792654234343996</v>
      </c>
    </row>
    <row r="30" spans="1:11" ht="15.95" customHeight="1">
      <c r="A30" s="49" t="s">
        <v>36</v>
      </c>
      <c r="B30" s="31">
        <v>46</v>
      </c>
      <c r="C30" s="31">
        <v>47</v>
      </c>
      <c r="D30" s="59">
        <f>(E30*35)+((E30*1.25)*8)+((E30*1.5)*3)</f>
        <v>1425.2363846000278</v>
      </c>
      <c r="E30" s="60">
        <f>VLOOKUP(A30,'Annexe 1'!A30:C126,3,"FAUX")</f>
        <v>28.792654234343996</v>
      </c>
      <c r="G30" s="49" t="s">
        <v>36</v>
      </c>
      <c r="H30" s="32">
        <v>56</v>
      </c>
      <c r="I30" s="32">
        <v>57</v>
      </c>
      <c r="J30" s="59">
        <f>(35*K30)+((K30*1.25)*8)+((K30*1.5)*5)+((K30*1.75)*8)</f>
        <v>1914.7115065838757</v>
      </c>
      <c r="K30" s="60">
        <f>VLOOKUP(G30,'Annexe 1'!A30:C126,3,0)</f>
        <v>28.792654234343996</v>
      </c>
    </row>
    <row r="31" spans="1:11" ht="15.95" customHeight="1">
      <c r="A31" s="48" t="s">
        <v>37</v>
      </c>
      <c r="B31" s="28">
        <v>43</v>
      </c>
      <c r="C31" s="28">
        <v>46</v>
      </c>
      <c r="D31" s="57">
        <f t="shared" si="1"/>
        <v>1416.7377580633199</v>
      </c>
      <c r="E31" s="58">
        <f>VLOOKUP(A31,'Annexe 1'!A32:C127,3,"FAUX")</f>
        <v>31.483061290295996</v>
      </c>
      <c r="G31" s="48" t="s">
        <v>37</v>
      </c>
      <c r="H31" s="29">
        <v>52</v>
      </c>
      <c r="I31" s="29">
        <v>56</v>
      </c>
      <c r="J31" s="57">
        <f t="shared" si="0"/>
        <v>1873.2421467726119</v>
      </c>
      <c r="K31" s="58">
        <f>VLOOKUP(G31,'Annexe 1'!A32:C127,3,0)</f>
        <v>31.483061290295996</v>
      </c>
    </row>
    <row r="32" spans="1:11" ht="15.95" customHeight="1">
      <c r="A32" s="49" t="s">
        <v>41</v>
      </c>
      <c r="B32" s="31">
        <v>42</v>
      </c>
      <c r="C32" s="31">
        <v>45</v>
      </c>
      <c r="D32" s="59">
        <f>(E32*35)+((E32*1.25)*7)</f>
        <v>2033.4677311871997</v>
      </c>
      <c r="E32" s="60">
        <f>VLOOKUP(A32,'Annexe 1'!A33:C128,3,"FAUX")</f>
        <v>46.479262427135993</v>
      </c>
      <c r="G32" s="49" t="s">
        <v>41</v>
      </c>
      <c r="H32" s="32">
        <v>51</v>
      </c>
      <c r="I32" s="32">
        <v>55</v>
      </c>
      <c r="J32" s="59">
        <f>(35*K32)+((K32*1.25)*8)+((K32*1.5)*5)+((K32*1.75)*3)</f>
        <v>2684.1774051671036</v>
      </c>
      <c r="K32" s="60">
        <f>VLOOKUP(G32,'Annexe 1'!A33:C128,3,0)</f>
        <v>46.479262427135993</v>
      </c>
    </row>
    <row r="33" spans="1:11" ht="15.95" customHeight="1">
      <c r="A33" s="48" t="s">
        <v>47</v>
      </c>
      <c r="B33" s="28">
        <v>43</v>
      </c>
      <c r="C33" s="28">
        <v>46</v>
      </c>
      <c r="D33" s="57">
        <f t="shared" si="1"/>
        <v>1131.3307125766801</v>
      </c>
      <c r="E33" s="58">
        <f>VLOOKUP(A33,'Annexe 1'!A34:C129,3,"FAUX")</f>
        <v>25.140682501703999</v>
      </c>
      <c r="G33" s="48" t="s">
        <v>47</v>
      </c>
      <c r="H33" s="29">
        <v>52</v>
      </c>
      <c r="I33" s="29">
        <v>56</v>
      </c>
      <c r="J33" s="57">
        <f t="shared" si="0"/>
        <v>1495.8706088513882</v>
      </c>
      <c r="K33" s="58">
        <f>VLOOKUP(G33,'Annexe 1'!A34:C129,3,0)</f>
        <v>25.140682501703999</v>
      </c>
    </row>
    <row r="34" spans="1:11" ht="15.95" customHeight="1">
      <c r="A34" s="49" t="s">
        <v>48</v>
      </c>
      <c r="B34" s="31">
        <v>46</v>
      </c>
      <c r="C34" s="31">
        <v>47</v>
      </c>
      <c r="D34" s="59">
        <f>(E34*35)+((E34*1.25)*8)+((E34*1.5)*3)</f>
        <v>1273.4311145260322</v>
      </c>
      <c r="E34" s="60">
        <f>VLOOKUP(A34,'Annexe 1'!A35:C130,3,"FAUX")</f>
        <v>25.725881101536004</v>
      </c>
      <c r="G34" s="49" t="s">
        <v>48</v>
      </c>
      <c r="H34" s="32">
        <v>56</v>
      </c>
      <c r="I34" s="32">
        <v>57</v>
      </c>
      <c r="J34" s="59">
        <f>(35*K34)+((K34*1.25)*8)+((K34*1.5)*5)+((K34*1.75)*8)</f>
        <v>1710.7710932521445</v>
      </c>
      <c r="K34" s="60">
        <f>VLOOKUP(G34,'Annexe 1'!A35:C130,3,0)</f>
        <v>25.725881101536004</v>
      </c>
    </row>
    <row r="35" spans="1:11" ht="15.95" customHeight="1">
      <c r="A35" s="48" t="s">
        <v>51</v>
      </c>
      <c r="B35" s="28">
        <v>43</v>
      </c>
      <c r="C35" s="28">
        <v>46</v>
      </c>
      <c r="D35" s="57">
        <f t="shared" si="1"/>
        <v>1131.3307125766801</v>
      </c>
      <c r="E35" s="58">
        <f>VLOOKUP(A35,'Annexe 1'!A36:C131,3,"FAUX")</f>
        <v>25.140682501703999</v>
      </c>
      <c r="G35" s="48" t="s">
        <v>51</v>
      </c>
      <c r="H35" s="29">
        <v>52</v>
      </c>
      <c r="I35" s="29">
        <v>56</v>
      </c>
      <c r="J35" s="57">
        <f t="shared" si="0"/>
        <v>1495.8706088513882</v>
      </c>
      <c r="K35" s="58">
        <f>VLOOKUP(G35,'Annexe 1'!A36:C131,3,0)</f>
        <v>25.140682501703999</v>
      </c>
    </row>
    <row r="36" spans="1:11" ht="15.95" customHeight="1">
      <c r="A36" s="49" t="s">
        <v>54</v>
      </c>
      <c r="B36" s="31">
        <v>42</v>
      </c>
      <c r="C36" s="31">
        <v>46</v>
      </c>
      <c r="D36" s="59">
        <f>(E36*35)+((E36*1.25)*7)</f>
        <v>2925.7689717332996</v>
      </c>
      <c r="E36" s="60">
        <f>VLOOKUP(A36,'Annexe 1'!A37:C132,3,"FAUX")</f>
        <v>66.874719353903998</v>
      </c>
      <c r="G36" s="49" t="s">
        <v>54</v>
      </c>
      <c r="H36" s="32">
        <v>51</v>
      </c>
      <c r="I36" s="32">
        <v>56</v>
      </c>
      <c r="J36" s="59">
        <f>(35*K36)+((K36*1.25)*8)+((K36*1.5)*5)+((K36*1.75)*3)</f>
        <v>3862.0150426879559</v>
      </c>
      <c r="K36" s="60">
        <f>VLOOKUP(G36,'Annexe 1'!A37:C132,3,0)</f>
        <v>66.874719353903998</v>
      </c>
    </row>
    <row r="37" spans="1:11" ht="15.95" customHeight="1">
      <c r="A37" s="48" t="s">
        <v>55</v>
      </c>
      <c r="B37" s="28">
        <v>42</v>
      </c>
      <c r="C37" s="28">
        <v>46</v>
      </c>
      <c r="D37" s="57">
        <f>(E37*35)+((E37*1.25)*7)</f>
        <v>2886.4618986703504</v>
      </c>
      <c r="E37" s="58">
        <f>VLOOKUP(A37,'Annexe 1'!A38:C133,3,"FAUX")</f>
        <v>65.976271969608007</v>
      </c>
      <c r="G37" s="48" t="s">
        <v>55</v>
      </c>
      <c r="H37" s="29">
        <v>51</v>
      </c>
      <c r="I37" s="29">
        <v>56</v>
      </c>
      <c r="J37" s="57">
        <f>(35*K37)+((K37*1.25)*8)+((K37*1.5)*5)+((K37*1.75)*3)</f>
        <v>3810.1297062448625</v>
      </c>
      <c r="K37" s="58">
        <f>VLOOKUP(G37,'Annexe 1'!A38:C133,3,0)</f>
        <v>65.976271969608007</v>
      </c>
    </row>
    <row r="38" spans="1:11" ht="15.95" customHeight="1">
      <c r="A38" s="49" t="s">
        <v>57</v>
      </c>
      <c r="B38" s="31">
        <v>46</v>
      </c>
      <c r="C38" s="31">
        <v>47</v>
      </c>
      <c r="D38" s="59">
        <f>(E38*35)+((E38*1.25)*8)+((E38*1.5)*3)</f>
        <v>1177.811923068396</v>
      </c>
      <c r="E38" s="60">
        <f>VLOOKUP(A38,'Annexe 1'!A39:C134,3,"FAUX")</f>
        <v>23.794180264008002</v>
      </c>
      <c r="G38" s="49" t="s">
        <v>57</v>
      </c>
      <c r="H38" s="32">
        <v>56</v>
      </c>
      <c r="I38" s="32">
        <v>57</v>
      </c>
      <c r="J38" s="59">
        <f>(35*K38)+((K38*1.25)*8)+((K38*1.5)*5)+((K38*1.75)*8)</f>
        <v>1582.3129875565321</v>
      </c>
      <c r="K38" s="60">
        <f>VLOOKUP(G38,'Annexe 1'!A39:C134,3,0)</f>
        <v>23.794180264008002</v>
      </c>
    </row>
    <row r="39" spans="1:11" ht="15.95" customHeight="1">
      <c r="A39" s="48" t="s">
        <v>58</v>
      </c>
      <c r="B39" s="28">
        <v>42</v>
      </c>
      <c r="C39" s="28">
        <v>45</v>
      </c>
      <c r="D39" s="57">
        <f>(E39*35)+((E39*1.25)*7)</f>
        <v>1500.4188201617999</v>
      </c>
      <c r="E39" s="58">
        <f>VLOOKUP(A39,'Annexe 1'!A40:C135,3,"FAUX")</f>
        <v>34.295287317983998</v>
      </c>
      <c r="G39" s="48" t="s">
        <v>58</v>
      </c>
      <c r="H39" s="29">
        <v>51</v>
      </c>
      <c r="I39" s="29">
        <v>55</v>
      </c>
      <c r="J39" s="57">
        <f>(35*K39)+((K39*1.25)*8)+((K39*1.5)*5)+((K39*1.75)*3)</f>
        <v>1980.5528426135759</v>
      </c>
      <c r="K39" s="58">
        <f>VLOOKUP(G39,'Annexe 1'!A40:C135,3,0)</f>
        <v>34.295287317983998</v>
      </c>
    </row>
    <row r="40" spans="1:11" ht="15.95" customHeight="1">
      <c r="A40" s="49" t="s">
        <v>59</v>
      </c>
      <c r="B40" s="31">
        <v>42</v>
      </c>
      <c r="C40" s="31">
        <v>45</v>
      </c>
      <c r="D40" s="59">
        <f>(E40*35)+((E40*1.25)*7)</f>
        <v>2033.4677311871997</v>
      </c>
      <c r="E40" s="60">
        <f>VLOOKUP(A40,'Annexe 1'!A41:C136,3,"FAUX")</f>
        <v>46.479262427135993</v>
      </c>
      <c r="G40" s="49" t="s">
        <v>59</v>
      </c>
      <c r="H40" s="32">
        <v>51</v>
      </c>
      <c r="I40" s="32">
        <v>55</v>
      </c>
      <c r="J40" s="59">
        <f>(35*K40)+((K40*1.25)*8)+((K40*1.5)*5)+((K40*1.75)*3)</f>
        <v>2684.1774051671036</v>
      </c>
      <c r="K40" s="60">
        <f>VLOOKUP(G40,'Annexe 1'!A41:C136,3,0)</f>
        <v>46.479262427135993</v>
      </c>
    </row>
    <row r="41" spans="1:11" ht="15.95" customHeight="1">
      <c r="A41" s="48" t="s">
        <v>60</v>
      </c>
      <c r="B41" s="28">
        <v>43</v>
      </c>
      <c r="C41" s="28">
        <v>46</v>
      </c>
      <c r="D41" s="57">
        <f t="shared" si="1"/>
        <v>964.12832967527993</v>
      </c>
      <c r="E41" s="58">
        <f>VLOOKUP(A41,'Annexe 1'!A42:C137,3,"FAUX")</f>
        <v>21.425073992784</v>
      </c>
      <c r="G41" s="48" t="s">
        <v>60</v>
      </c>
      <c r="H41" s="29">
        <v>52</v>
      </c>
      <c r="I41" s="29">
        <v>56</v>
      </c>
      <c r="J41" s="57">
        <f t="shared" si="0"/>
        <v>1274.7919025706478</v>
      </c>
      <c r="K41" s="58">
        <f>VLOOKUP(G41,'Annexe 1'!A42:C137,3,0)</f>
        <v>21.425073992784</v>
      </c>
    </row>
    <row r="42" spans="1:11" ht="15.95" customHeight="1">
      <c r="A42" s="49" t="s">
        <v>64</v>
      </c>
      <c r="B42" s="31">
        <v>46</v>
      </c>
      <c r="C42" s="31">
        <v>47</v>
      </c>
      <c r="D42" s="59">
        <f>(E42*35)+((E42*1.25)*8)+((E42*1.5)*3)</f>
        <v>1177.811923068396</v>
      </c>
      <c r="E42" s="60">
        <f>VLOOKUP(A42,'Annexe 1'!A43:C138,3,"FAUX")</f>
        <v>23.794180264008002</v>
      </c>
      <c r="G42" s="49" t="s">
        <v>64</v>
      </c>
      <c r="H42" s="32">
        <v>56</v>
      </c>
      <c r="I42" s="32">
        <v>57</v>
      </c>
      <c r="J42" s="59">
        <f>(35*K42)+((K42*1.25)*8)+((K42*1.5)*5)+((K42*1.75)*8)</f>
        <v>1582.3129875565321</v>
      </c>
      <c r="K42" s="60">
        <f>VLOOKUP(G42,'Annexe 1'!A43:C138,3,0)</f>
        <v>23.794180264008002</v>
      </c>
    </row>
    <row r="43" spans="1:11" ht="15.95" customHeight="1">
      <c r="A43" s="48" t="s">
        <v>78</v>
      </c>
      <c r="B43" s="28">
        <v>43</v>
      </c>
      <c r="C43" s="28">
        <v>46</v>
      </c>
      <c r="D43" s="57">
        <f t="shared" si="1"/>
        <v>1138.71777346404</v>
      </c>
      <c r="E43" s="58">
        <f>VLOOKUP(A43,'Annexe 1'!A44:C139,3,"FAUX")</f>
        <v>25.304839410311999</v>
      </c>
      <c r="G43" s="48" t="s">
        <v>78</v>
      </c>
      <c r="H43" s="29">
        <v>52</v>
      </c>
      <c r="I43" s="29">
        <v>56</v>
      </c>
      <c r="J43" s="57">
        <f t="shared" si="0"/>
        <v>1505.6379449135641</v>
      </c>
      <c r="K43" s="58">
        <f>VLOOKUP(G43,'Annexe 1'!A44:C139,3,0)</f>
        <v>25.304839410311999</v>
      </c>
    </row>
    <row r="44" spans="1:11" ht="15.95" customHeight="1">
      <c r="A44" s="49" t="s">
        <v>79</v>
      </c>
      <c r="B44" s="31">
        <v>42</v>
      </c>
      <c r="C44" s="31">
        <v>45</v>
      </c>
      <c r="D44" s="59">
        <f>(E44*35)+((E44*1.25)*7)</f>
        <v>1366.1793133411497</v>
      </c>
      <c r="E44" s="60">
        <f>VLOOKUP(A44,'Annexe 1'!A45:C140,3,"FAUX")</f>
        <v>31.226955733512</v>
      </c>
      <c r="G44" s="49" t="s">
        <v>79</v>
      </c>
      <c r="H44" s="32">
        <v>51</v>
      </c>
      <c r="I44" s="32">
        <v>55</v>
      </c>
      <c r="J44" s="59">
        <f>(35*K44)+((K44*1.25)*8)+((K44*1.5)*5)+((K44*1.75)*3)</f>
        <v>1803.3566936103177</v>
      </c>
      <c r="K44" s="60">
        <f>VLOOKUP(G44,'Annexe 1'!A45:C140,3,0)</f>
        <v>31.226955733512</v>
      </c>
    </row>
    <row r="45" spans="1:11" ht="15.95" customHeight="1">
      <c r="A45" s="48" t="s">
        <v>80</v>
      </c>
      <c r="B45" s="28">
        <v>43</v>
      </c>
      <c r="C45" s="28">
        <v>46</v>
      </c>
      <c r="D45" s="57">
        <f t="shared" si="1"/>
        <v>1592.16876575064</v>
      </c>
      <c r="E45" s="58">
        <f>VLOOKUP(A45,'Annexe 1'!A46:C141,3,"FAUX")</f>
        <v>35.381528127792002</v>
      </c>
      <c r="G45" s="48" t="s">
        <v>80</v>
      </c>
      <c r="H45" s="29">
        <v>52</v>
      </c>
      <c r="I45" s="29">
        <v>56</v>
      </c>
      <c r="J45" s="57">
        <f t="shared" si="0"/>
        <v>2105.2009236036242</v>
      </c>
      <c r="K45" s="58">
        <f>VLOOKUP(G45,'Annexe 1'!A46:C141,3,0)</f>
        <v>35.381528127792002</v>
      </c>
    </row>
    <row r="46" spans="1:11" ht="15.95" customHeight="1">
      <c r="A46" s="49" t="s">
        <v>83</v>
      </c>
      <c r="B46" s="31">
        <v>42</v>
      </c>
      <c r="C46" s="31">
        <v>45</v>
      </c>
      <c r="D46" s="59">
        <f>(E46*35)+((E46*1.25)*7)</f>
        <v>1366.1793133411497</v>
      </c>
      <c r="E46" s="60">
        <f>VLOOKUP(A46,'Annexe 1'!A47:C142,3,"FAUX")</f>
        <v>31.226955733512</v>
      </c>
      <c r="G46" s="49" t="s">
        <v>83</v>
      </c>
      <c r="H46" s="32">
        <v>51</v>
      </c>
      <c r="I46" s="32">
        <v>55</v>
      </c>
      <c r="J46" s="59">
        <f>(35*K46)+((K46*1.25)*8)+((K46*1.5)*5)+((K46*1.75)*3)</f>
        <v>1803.3566936103177</v>
      </c>
      <c r="K46" s="60">
        <f>VLOOKUP(G46,'Annexe 1'!A47:C142,3,0)</f>
        <v>31.226955733512</v>
      </c>
    </row>
    <row r="47" spans="1:11" ht="15.95" customHeight="1">
      <c r="A47" s="48" t="s">
        <v>85</v>
      </c>
      <c r="B47" s="28">
        <v>43</v>
      </c>
      <c r="C47" s="28">
        <v>46</v>
      </c>
      <c r="D47" s="57">
        <f t="shared" si="1"/>
        <v>1016.11827718632</v>
      </c>
      <c r="E47" s="58">
        <f>VLOOKUP(A47,'Annexe 1'!A48:C143,3,"FAUX")</f>
        <v>22.580406159696</v>
      </c>
      <c r="G47" s="48" t="s">
        <v>85</v>
      </c>
      <c r="H47" s="29">
        <v>52</v>
      </c>
      <c r="I47" s="29">
        <v>56</v>
      </c>
      <c r="J47" s="57">
        <f>(35*K47)+((K47*1.25)*8)+((K47*1.5)*5)+((K47*1.75)*4)</f>
        <v>1343.5341665019121</v>
      </c>
      <c r="K47" s="58">
        <f>VLOOKUP(G47,'Annexe 1'!A48:C143,3,0)</f>
        <v>22.580406159696</v>
      </c>
    </row>
    <row r="48" spans="1:11" ht="15.95" customHeight="1">
      <c r="A48" s="49" t="s">
        <v>91</v>
      </c>
      <c r="B48" s="31">
        <v>46</v>
      </c>
      <c r="C48" s="31">
        <v>47</v>
      </c>
      <c r="D48" s="59">
        <f>(E48*35)+((E48*1.25)*8)+((E48*1.5)*3)</f>
        <v>1251.7281166531679</v>
      </c>
      <c r="E48" s="60">
        <f>VLOOKUP(A48,'Annexe 1'!A49:C144,3,"FAUX")</f>
        <v>25.287436700063999</v>
      </c>
      <c r="G48" s="49" t="s">
        <v>91</v>
      </c>
      <c r="H48" s="32">
        <v>56</v>
      </c>
      <c r="I48" s="32">
        <v>57</v>
      </c>
      <c r="J48" s="59">
        <f>(35*K48)+((K48*1.25)*8)+((K48*1.5)*5)+((K48*1.75)*8)</f>
        <v>1681.6145405542559</v>
      </c>
      <c r="K48" s="60">
        <f>VLOOKUP(G48,'Annexe 1'!A49:C144,3,0)</f>
        <v>25.287436700063999</v>
      </c>
    </row>
    <row r="49" spans="1:11" ht="15.95" customHeight="1">
      <c r="A49" s="50" t="s">
        <v>93</v>
      </c>
      <c r="B49" s="30">
        <v>46</v>
      </c>
      <c r="C49" s="30">
        <v>47</v>
      </c>
      <c r="D49" s="57">
        <f>(E49*35)+((E49*1.25)*8)+((E49*1.5)*3)</f>
        <v>1251.7281166531679</v>
      </c>
      <c r="E49" s="58">
        <f>VLOOKUP(A49,'Annexe 1'!A50:C145,3,"FAUX")</f>
        <v>25.287436700063999</v>
      </c>
      <c r="G49" s="48" t="s">
        <v>93</v>
      </c>
      <c r="H49" s="29">
        <v>56</v>
      </c>
      <c r="I49" s="29">
        <v>57</v>
      </c>
      <c r="J49" s="57">
        <f>(35*K49)+((K49*1.25)*8)+((K49*1.5)*5)+((K49*1.75)*8)</f>
        <v>1681.6145405542559</v>
      </c>
      <c r="K49" s="58">
        <f>VLOOKUP(G49,'Annexe 1'!A50:C145,3,0)</f>
        <v>25.287436700063999</v>
      </c>
    </row>
    <row r="50" spans="1:11" ht="15.95" customHeight="1" thickBot="1">
      <c r="A50" s="51" t="s">
        <v>99</v>
      </c>
      <c r="B50" s="52">
        <v>43</v>
      </c>
      <c r="C50" s="52">
        <v>46</v>
      </c>
      <c r="D50" s="61">
        <f t="shared" si="1"/>
        <v>545.02950819240004</v>
      </c>
      <c r="E50" s="62">
        <f>VLOOKUP(A50,'Annexe 1'!A51:C146,3,"FAUX")</f>
        <v>12.11176684872</v>
      </c>
      <c r="G50" s="51" t="s">
        <v>99</v>
      </c>
      <c r="H50" s="53">
        <v>52</v>
      </c>
      <c r="I50" s="53">
        <v>56</v>
      </c>
      <c r="J50" s="61">
        <f t="shared" si="0"/>
        <v>720.65012749883999</v>
      </c>
      <c r="K50" s="62">
        <f>VLOOKUP(G50,'Annexe 1'!A51:C146,3,0)</f>
        <v>12.11176684872</v>
      </c>
    </row>
    <row r="51" spans="1:11" ht="15.95" customHeight="1">
      <c r="A51" s="18"/>
      <c r="B51" s="19"/>
      <c r="C51" s="19"/>
      <c r="D51" s="19"/>
      <c r="E51" s="20"/>
      <c r="F51" s="18"/>
      <c r="G51" s="18"/>
      <c r="H51" s="19"/>
      <c r="I51" s="19"/>
    </row>
    <row r="52" spans="1:11" ht="69.95" customHeight="1">
      <c r="A52" s="184" t="s">
        <v>189</v>
      </c>
      <c r="B52" s="184"/>
      <c r="C52" s="184"/>
      <c r="D52" s="184"/>
      <c r="E52" s="184"/>
      <c r="G52" s="184" t="s">
        <v>189</v>
      </c>
      <c r="H52" s="184"/>
      <c r="I52" s="184"/>
      <c r="J52" s="184"/>
      <c r="K52" s="184"/>
    </row>
  </sheetData>
  <autoFilter ref="G8:K50" xr:uid="{00000000-0001-0000-0100-000000000000}"/>
  <sortState xmlns:xlrd2="http://schemas.microsoft.com/office/spreadsheetml/2017/richdata2" ref="G9:K49">
    <sortCondition ref="G9:G49"/>
  </sortState>
  <mergeCells count="6">
    <mergeCell ref="A52:E52"/>
    <mergeCell ref="G52:K52"/>
    <mergeCell ref="A7:E7"/>
    <mergeCell ref="G7:K7"/>
    <mergeCell ref="A1:E1"/>
    <mergeCell ref="G1:K1"/>
  </mergeCells>
  <printOptions horizontalCentered="1"/>
  <pageMargins left="0.70866141732283472" right="0.70866141732283472" top="0.74803149606299213" bottom="0.74803149606299213" header="0.31496062992125984" footer="0.31496062992125984"/>
  <pageSetup paperSize="9" scale="40" fitToHeight="2"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W130"/>
  <sheetViews>
    <sheetView topLeftCell="A83" zoomScale="90" zoomScaleNormal="90" workbookViewId="0">
      <selection activeCell="E9" sqref="E9"/>
    </sheetView>
  </sheetViews>
  <sheetFormatPr defaultColWidth="10.8515625" defaultRowHeight="15.95" customHeight="1"/>
  <cols>
    <col min="1" max="1" width="39.2109375" style="22" customWidth="1"/>
    <col min="2" max="4" width="17.87890625" style="22" customWidth="1"/>
    <col min="5" max="5" width="12.82421875" style="22" customWidth="1"/>
    <col min="6" max="6" width="10.8515625" style="66"/>
    <col min="7" max="7" width="10.8515625" style="22"/>
    <col min="8" max="8" width="10.8515625" style="22" customWidth="1"/>
    <col min="9" max="9" width="13.6875" style="22" hidden="1" customWidth="1"/>
    <col min="10" max="16384" width="10.8515625" style="22"/>
  </cols>
  <sheetData>
    <row r="1" spans="1:23" s="23" customFormat="1" ht="15.95" customHeight="1">
      <c r="A1" s="189" t="s">
        <v>119</v>
      </c>
      <c r="B1" s="189"/>
      <c r="C1" s="189"/>
      <c r="D1" s="189"/>
      <c r="E1" s="189"/>
      <c r="G1" s="22"/>
      <c r="H1" s="22"/>
      <c r="I1" s="22"/>
      <c r="J1" s="22"/>
      <c r="K1" s="22"/>
      <c r="L1" s="22"/>
      <c r="M1" s="22"/>
      <c r="N1" s="22"/>
      <c r="O1" s="22"/>
      <c r="P1" s="22"/>
      <c r="Q1" s="22"/>
      <c r="R1" s="22"/>
      <c r="S1" s="22"/>
      <c r="T1" s="22"/>
      <c r="U1" s="22"/>
      <c r="V1" s="22"/>
      <c r="W1" s="22"/>
    </row>
    <row r="2" spans="1:23" s="23" customFormat="1" ht="15.95" customHeight="1">
      <c r="A2" s="22"/>
      <c r="B2" s="22"/>
      <c r="C2" s="22"/>
      <c r="D2" s="22"/>
      <c r="E2" s="22"/>
      <c r="G2" s="22"/>
      <c r="H2" s="22"/>
      <c r="I2" s="22"/>
      <c r="J2" s="22"/>
      <c r="K2" s="22"/>
      <c r="L2" s="22"/>
      <c r="M2" s="22"/>
      <c r="N2" s="22"/>
      <c r="O2" s="22"/>
      <c r="P2" s="22"/>
      <c r="Q2" s="22"/>
      <c r="R2" s="22"/>
      <c r="S2" s="22"/>
      <c r="T2" s="22"/>
      <c r="U2" s="22"/>
      <c r="V2" s="22"/>
      <c r="W2" s="22"/>
    </row>
    <row r="3" spans="1:23" s="23" customFormat="1" ht="54" customHeight="1">
      <c r="A3" s="190" t="s">
        <v>202</v>
      </c>
      <c r="B3" s="190"/>
      <c r="C3" s="190"/>
      <c r="D3" s="190"/>
      <c r="E3" s="190"/>
      <c r="G3" s="22"/>
      <c r="H3" s="22"/>
      <c r="I3" s="22"/>
      <c r="J3" s="22"/>
      <c r="K3" s="22"/>
      <c r="L3" s="22"/>
      <c r="M3" s="22"/>
      <c r="N3" s="22"/>
      <c r="O3" s="22"/>
      <c r="P3" s="22"/>
      <c r="Q3" s="22"/>
      <c r="R3" s="22"/>
      <c r="S3" s="22"/>
      <c r="T3" s="22"/>
      <c r="U3" s="22"/>
      <c r="V3" s="22"/>
      <c r="W3" s="22"/>
    </row>
    <row r="4" spans="1:23" s="23" customFormat="1" ht="15.95" customHeight="1">
      <c r="A4" s="22"/>
      <c r="B4" s="22"/>
      <c r="C4" s="22"/>
      <c r="D4" s="22"/>
      <c r="E4" s="22"/>
      <c r="G4" s="22"/>
      <c r="H4" s="22"/>
      <c r="I4" s="22"/>
      <c r="J4" s="22"/>
      <c r="K4" s="22"/>
      <c r="L4" s="22"/>
      <c r="M4" s="24"/>
      <c r="N4" s="24"/>
      <c r="O4" s="24"/>
    </row>
    <row r="5" spans="1:23" s="23" customFormat="1" ht="15.95" customHeight="1">
      <c r="A5" s="22" t="s">
        <v>195</v>
      </c>
      <c r="B5" s="22"/>
      <c r="C5" s="22"/>
      <c r="D5" s="124"/>
      <c r="E5" s="22"/>
      <c r="G5" s="22"/>
      <c r="H5" s="22"/>
      <c r="I5" s="22"/>
      <c r="J5" s="22"/>
      <c r="K5" s="22"/>
      <c r="L5" s="22"/>
      <c r="M5" s="24"/>
      <c r="N5" s="24"/>
      <c r="O5" s="24"/>
    </row>
    <row r="6" spans="1:23" ht="15.95" customHeight="1">
      <c r="A6" s="25" t="s">
        <v>124</v>
      </c>
      <c r="E6" s="125"/>
      <c r="F6" s="126"/>
      <c r="G6" s="126"/>
      <c r="H6" s="126"/>
      <c r="I6" s="126"/>
      <c r="J6" s="126"/>
      <c r="K6" s="126"/>
      <c r="L6" s="125"/>
      <c r="M6" s="125"/>
    </row>
    <row r="7" spans="1:23" ht="15.95" customHeight="1" thickBot="1">
      <c r="B7" s="64"/>
      <c r="C7" s="64"/>
      <c r="F7" s="22"/>
      <c r="I7" s="65">
        <f>765.07*1.0185</f>
        <v>779.223795</v>
      </c>
    </row>
    <row r="8" spans="1:23" s="55" customFormat="1" ht="32.1" customHeight="1">
      <c r="A8" s="149" t="s">
        <v>121</v>
      </c>
      <c r="B8" s="150" t="s">
        <v>125</v>
      </c>
      <c r="C8" s="151" t="s">
        <v>102</v>
      </c>
      <c r="D8" s="151" t="s">
        <v>112</v>
      </c>
      <c r="E8" s="152" t="s">
        <v>186</v>
      </c>
    </row>
    <row r="9" spans="1:23" ht="15.95" customHeight="1">
      <c r="A9" s="37" t="s">
        <v>0</v>
      </c>
      <c r="B9" s="57">
        <f t="shared" ref="B9:B16" si="0">$I$7+(0.3*(D9-$I$7))</f>
        <v>970.03499403350406</v>
      </c>
      <c r="C9" s="57">
        <f>2*(D9-B9)</f>
        <v>890.45226215635194</v>
      </c>
      <c r="D9" s="57">
        <f>VLOOKUP(A9,'[1]Annexe 1'!A11:C114,2,0)</f>
        <v>1415.26112511168</v>
      </c>
      <c r="E9" s="58">
        <f t="shared" ref="E9:E72" si="1">B9/40</f>
        <v>24.250874850837601</v>
      </c>
      <c r="F9" s="22"/>
    </row>
    <row r="10" spans="1:23" ht="15.95" customHeight="1">
      <c r="A10" s="35" t="s">
        <v>104</v>
      </c>
      <c r="B10" s="59">
        <f t="shared" si="0"/>
        <v>945.84937649999995</v>
      </c>
      <c r="C10" s="59">
        <f>2*(D10-B10)</f>
        <v>777.58604700000001</v>
      </c>
      <c r="D10" s="59">
        <f>VLOOKUP(A10,'[1]Annexe 1'!A12:C115,2,0)</f>
        <v>1334.6424</v>
      </c>
      <c r="E10" s="60">
        <f t="shared" si="1"/>
        <v>23.6462344125</v>
      </c>
      <c r="F10" s="22"/>
    </row>
    <row r="11" spans="1:23" ht="15.95" customHeight="1">
      <c r="A11" s="37" t="s">
        <v>1</v>
      </c>
      <c r="B11" s="57">
        <f t="shared" si="0"/>
        <v>957.0001043158079</v>
      </c>
      <c r="C11" s="57">
        <f t="shared" ref="C11:C75" si="2">2*(D11-B11)</f>
        <v>829.62277680710395</v>
      </c>
      <c r="D11" s="57">
        <f>VLOOKUP(A11,'[1]Annexe 1'!A13:C116,2,0)</f>
        <v>1371.8114927193599</v>
      </c>
      <c r="E11" s="58">
        <f t="shared" si="1"/>
        <v>23.925002607895198</v>
      </c>
      <c r="F11" s="22"/>
    </row>
    <row r="12" spans="1:23" ht="14.25">
      <c r="A12" s="35" t="s">
        <v>2</v>
      </c>
      <c r="B12" s="59">
        <f t="shared" si="0"/>
        <v>864.29665649999993</v>
      </c>
      <c r="C12" s="59">
        <f t="shared" si="2"/>
        <v>397.00668700000006</v>
      </c>
      <c r="D12" s="59">
        <f>VLOOKUP(A12,'[1]Annexe 1'!A14:C117,2,0)</f>
        <v>1062.8</v>
      </c>
      <c r="E12" s="60">
        <f t="shared" si="1"/>
        <v>21.607416412499997</v>
      </c>
      <c r="F12" s="22"/>
    </row>
    <row r="13" spans="1:23" ht="14.25">
      <c r="A13" s="37" t="s">
        <v>3</v>
      </c>
      <c r="B13" s="57">
        <f t="shared" si="0"/>
        <v>936.06698156495997</v>
      </c>
      <c r="C13" s="57">
        <f t="shared" si="2"/>
        <v>731.93487063647967</v>
      </c>
      <c r="D13" s="57">
        <f>VLOOKUP(A13,'[1]Annexe 1'!A15:C119,2,0)</f>
        <v>1302.0344168831998</v>
      </c>
      <c r="E13" s="58">
        <f t="shared" si="1"/>
        <v>23.401674539123999</v>
      </c>
      <c r="F13" s="22"/>
    </row>
    <row r="14" spans="1:23" ht="14.25">
      <c r="A14" s="35" t="s">
        <v>4</v>
      </c>
      <c r="B14" s="59">
        <f t="shared" si="0"/>
        <v>970.03499403350406</v>
      </c>
      <c r="C14" s="59">
        <f t="shared" si="2"/>
        <v>890.45226215635194</v>
      </c>
      <c r="D14" s="59">
        <f>VLOOKUP(A14,'[1]Annexe 1'!A16:C123,2,0)</f>
        <v>1415.26112511168</v>
      </c>
      <c r="E14" s="60">
        <f t="shared" si="1"/>
        <v>24.250874850837601</v>
      </c>
      <c r="F14" s="22"/>
    </row>
    <row r="15" spans="1:23" ht="14.25">
      <c r="A15" s="37" t="s">
        <v>5</v>
      </c>
      <c r="B15" s="57">
        <f t="shared" si="0"/>
        <v>849.11472942374394</v>
      </c>
      <c r="C15" s="57">
        <f t="shared" si="2"/>
        <v>326.15769397747204</v>
      </c>
      <c r="D15" s="57">
        <f>VLOOKUP(A15,'[1]Annexe 1'!A17:C125,2,0)</f>
        <v>1012.19357641248</v>
      </c>
      <c r="E15" s="58">
        <f t="shared" si="1"/>
        <v>21.227868235593597</v>
      </c>
      <c r="F15" s="22"/>
    </row>
    <row r="16" spans="1:23" ht="14.25">
      <c r="A16" s="35" t="s">
        <v>6</v>
      </c>
      <c r="B16" s="59">
        <f t="shared" si="0"/>
        <v>920.18012530214401</v>
      </c>
      <c r="C16" s="59">
        <f t="shared" si="2"/>
        <v>657.79620807667197</v>
      </c>
      <c r="D16" s="59">
        <f>VLOOKUP(A16,'[1]Annexe 1'!A11:C114,2,FALSE)</f>
        <v>1249.07822934048</v>
      </c>
      <c r="E16" s="60">
        <f t="shared" si="1"/>
        <v>23.004503132553602</v>
      </c>
      <c r="F16" s="22"/>
    </row>
    <row r="17" spans="1:6" ht="14.25">
      <c r="A17" s="37" t="s">
        <v>7</v>
      </c>
      <c r="B17" s="57">
        <f>D17</f>
        <v>508.69</v>
      </c>
      <c r="C17" s="57" t="s">
        <v>129</v>
      </c>
      <c r="D17" s="57">
        <f>VLOOKUP(A17,'[1]Annexe 1'!A12:C115,2,FALSE)</f>
        <v>508.69</v>
      </c>
      <c r="E17" s="58">
        <f t="shared" si="1"/>
        <v>12.71725</v>
      </c>
      <c r="F17" s="22"/>
    </row>
    <row r="18" spans="1:6" ht="14.25">
      <c r="A18" s="35" t="s">
        <v>8</v>
      </c>
      <c r="B18" s="59">
        <f>$I$7+(0.3*(D18-$I$7))</f>
        <v>849.11472942374394</v>
      </c>
      <c r="C18" s="59">
        <f t="shared" si="2"/>
        <v>326.15769397747204</v>
      </c>
      <c r="D18" s="59">
        <f>VLOOKUP(A18,'[1]Annexe 1'!A13:C116,2,FALSE)</f>
        <v>1012.19357641248</v>
      </c>
      <c r="E18" s="60">
        <f t="shared" si="1"/>
        <v>21.227868235593597</v>
      </c>
      <c r="F18" s="22"/>
    </row>
    <row r="19" spans="1:6" ht="14.25">
      <c r="A19" s="37" t="s">
        <v>9</v>
      </c>
      <c r="B19" s="57">
        <f>D19</f>
        <v>484.47067394880003</v>
      </c>
      <c r="C19" s="57" t="s">
        <v>129</v>
      </c>
      <c r="D19" s="57">
        <f>VLOOKUP(A19,'[1]Annexe 1'!A21:C131,2,0)</f>
        <v>484.47067394880003</v>
      </c>
      <c r="E19" s="58">
        <f t="shared" si="1"/>
        <v>12.11176684872</v>
      </c>
      <c r="F19" s="22"/>
    </row>
    <row r="20" spans="1:6" ht="14.25">
      <c r="A20" s="35" t="s">
        <v>10</v>
      </c>
      <c r="B20" s="59">
        <f>$I$7+(0.3*(D20-$I$7))</f>
        <v>908.93433809472003</v>
      </c>
      <c r="C20" s="59">
        <f t="shared" si="2"/>
        <v>605.31586777535995</v>
      </c>
      <c r="D20" s="59">
        <f>VLOOKUP(A20,'[1]Annexe 1'!A22:C132,2,0)</f>
        <v>1211.5922719824</v>
      </c>
      <c r="E20" s="60">
        <f t="shared" si="1"/>
        <v>22.723358452368</v>
      </c>
      <c r="F20" s="22"/>
    </row>
    <row r="21" spans="1:6" ht="14.25">
      <c r="A21" s="37" t="s">
        <v>11</v>
      </c>
      <c r="B21" s="57">
        <f>$I$7+(0.3*(D21-$I$7))</f>
        <v>908.93433809472003</v>
      </c>
      <c r="C21" s="57">
        <f t="shared" si="2"/>
        <v>605.31586777535995</v>
      </c>
      <c r="D21" s="57">
        <f>VLOOKUP(A21,'[1]Annexe 1'!A23:C133,2,0)</f>
        <v>1211.5922719824</v>
      </c>
      <c r="E21" s="58">
        <f t="shared" si="1"/>
        <v>22.723358452368</v>
      </c>
      <c r="F21" s="22"/>
    </row>
    <row r="22" spans="1:6" ht="14.25">
      <c r="A22" s="35" t="s">
        <v>12</v>
      </c>
      <c r="B22" s="59">
        <f>$I$7+(0.3*(D22-$I$7))</f>
        <v>849.11472942374394</v>
      </c>
      <c r="C22" s="59">
        <f t="shared" si="2"/>
        <v>326.15769397747204</v>
      </c>
      <c r="D22" s="59">
        <f>VLOOKUP(A22,'[1]Annexe 1'!A24:C133,2,0)</f>
        <v>1012.19357641248</v>
      </c>
      <c r="E22" s="60">
        <f t="shared" si="1"/>
        <v>21.227868235593597</v>
      </c>
      <c r="F22" s="22"/>
    </row>
    <row r="23" spans="1:6" ht="14.25">
      <c r="A23" s="48" t="s">
        <v>103</v>
      </c>
      <c r="B23" s="57">
        <f>$I$7+(0.3*(D23-$I$7))</f>
        <v>936.06698156495997</v>
      </c>
      <c r="C23" s="57">
        <f t="shared" si="2"/>
        <v>731.93487063647967</v>
      </c>
      <c r="D23" s="57">
        <f>VLOOKUP(A23,'[1]Annexe 1'!A25:C135,2,0)</f>
        <v>1302.0344168831998</v>
      </c>
      <c r="E23" s="58">
        <f t="shared" si="1"/>
        <v>23.401674539123999</v>
      </c>
      <c r="F23" s="22"/>
    </row>
    <row r="24" spans="1:6" ht="14.25">
      <c r="A24" s="35" t="s">
        <v>13</v>
      </c>
      <c r="B24" s="59">
        <f>$I$7+(0.3*(D24-$I$7))</f>
        <v>908.93433809472003</v>
      </c>
      <c r="C24" s="59">
        <f t="shared" si="2"/>
        <v>605.31586777535995</v>
      </c>
      <c r="D24" s="59">
        <f>VLOOKUP(A24,'[1]Annexe 1'!A26:C136,2,0)</f>
        <v>1211.5922719824</v>
      </c>
      <c r="E24" s="60">
        <f t="shared" si="1"/>
        <v>22.723358452368</v>
      </c>
      <c r="F24" s="22"/>
    </row>
    <row r="25" spans="1:6" ht="14.25">
      <c r="A25" s="37" t="s">
        <v>14</v>
      </c>
      <c r="B25" s="57">
        <f>D25</f>
        <v>484.47067394880003</v>
      </c>
      <c r="C25" s="57" t="s">
        <v>129</v>
      </c>
      <c r="D25" s="57">
        <f>VLOOKUP(A25,'[1]Annexe 1'!A27:C137,2,0)</f>
        <v>484.47067394880003</v>
      </c>
      <c r="E25" s="58">
        <f t="shared" si="1"/>
        <v>12.11176684872</v>
      </c>
      <c r="F25" s="22"/>
    </row>
    <row r="26" spans="1:6" ht="14.25">
      <c r="A26" s="35" t="s">
        <v>15</v>
      </c>
      <c r="B26" s="59">
        <f>$I$7+(0.3*(D26-$I$7))</f>
        <v>928.81465649999996</v>
      </c>
      <c r="C26" s="59">
        <f t="shared" si="2"/>
        <v>698.09068699999989</v>
      </c>
      <c r="D26" s="59">
        <f>VLOOKUP(A26,'[1]Annexe 1'!A28:C139,2,0)</f>
        <v>1277.8599999999999</v>
      </c>
      <c r="E26" s="60">
        <f t="shared" si="1"/>
        <v>23.220366412499999</v>
      </c>
      <c r="F26" s="22"/>
    </row>
    <row r="27" spans="1:6" ht="14.25">
      <c r="A27" s="37" t="s">
        <v>16</v>
      </c>
      <c r="B27" s="57">
        <f>D27</f>
        <v>484.47067394880003</v>
      </c>
      <c r="C27" s="57" t="s">
        <v>129</v>
      </c>
      <c r="D27" s="57">
        <f>VLOOKUP(A27,'[1]Annexe 1'!A29:C140,2,0)</f>
        <v>484.47067394880003</v>
      </c>
      <c r="E27" s="58">
        <f t="shared" si="1"/>
        <v>12.11176684872</v>
      </c>
      <c r="F27" s="22"/>
    </row>
    <row r="28" spans="1:6" ht="14.25">
      <c r="A28" s="35" t="s">
        <v>17</v>
      </c>
      <c r="B28" s="59">
        <f>$I$7+(0.3*(D28-$I$7))</f>
        <v>847.14484652044803</v>
      </c>
      <c r="C28" s="59">
        <f t="shared" si="2"/>
        <v>316.96490709542377</v>
      </c>
      <c r="D28" s="59">
        <f>VLOOKUP(A28,'[1]Annexe 1'!A30:C141,2,0)</f>
        <v>1005.6273000681599</v>
      </c>
      <c r="E28" s="60">
        <f t="shared" si="1"/>
        <v>21.178621163011201</v>
      </c>
      <c r="F28" s="22"/>
    </row>
    <row r="29" spans="1:6" ht="14.25">
      <c r="A29" s="37" t="s">
        <v>18</v>
      </c>
      <c r="B29" s="57">
        <f>$I$7+(0.3*(D29-$I$7))</f>
        <v>928.81465649999996</v>
      </c>
      <c r="C29" s="57">
        <f t="shared" si="2"/>
        <v>698.09068699999989</v>
      </c>
      <c r="D29" s="57">
        <f>VLOOKUP(A29,'[1]Annexe 1'!A31:C142,2,0)</f>
        <v>1277.8599999999999</v>
      </c>
      <c r="E29" s="58">
        <f t="shared" si="1"/>
        <v>23.220366412499999</v>
      </c>
      <c r="F29" s="22"/>
    </row>
    <row r="30" spans="1:6" ht="14.25">
      <c r="A30" s="35" t="s">
        <v>113</v>
      </c>
      <c r="B30" s="59">
        <f>$I$7+(0.3*(D30-$I$7))</f>
        <v>864.29665649999993</v>
      </c>
      <c r="C30" s="59">
        <f t="shared" si="2"/>
        <v>397.00668700000006</v>
      </c>
      <c r="D30" s="59">
        <f>VLOOKUP(A30,'[1]Annexe 1'!A32:C143,2,0)</f>
        <v>1062.8</v>
      </c>
      <c r="E30" s="60">
        <f t="shared" si="1"/>
        <v>21.607416412499997</v>
      </c>
      <c r="F30" s="22"/>
    </row>
    <row r="31" spans="1:6" ht="14.25">
      <c r="A31" s="37" t="s">
        <v>19</v>
      </c>
      <c r="B31" s="57">
        <f>$I$7+(0.3*(D31-$I$7))</f>
        <v>910.55824472860797</v>
      </c>
      <c r="C31" s="57">
        <f t="shared" si="2"/>
        <v>612.89409873350382</v>
      </c>
      <c r="D31" s="57">
        <f>VLOOKUP(A31,'[1]Annexe 1'!A33:C144,2,0)</f>
        <v>1217.0052940953599</v>
      </c>
      <c r="E31" s="58">
        <f t="shared" si="1"/>
        <v>22.763956118215198</v>
      </c>
      <c r="F31" s="22"/>
    </row>
    <row r="32" spans="1:6" ht="14.25">
      <c r="A32" s="35" t="s">
        <v>20</v>
      </c>
      <c r="B32" s="59">
        <f>D32</f>
        <v>484.47067394880003</v>
      </c>
      <c r="C32" s="59" t="s">
        <v>129</v>
      </c>
      <c r="D32" s="59">
        <f>VLOOKUP(A32,'[1]Annexe 1'!A34:C145,2,0)</f>
        <v>484.47067394880003</v>
      </c>
      <c r="E32" s="60">
        <f t="shared" si="1"/>
        <v>12.11176684872</v>
      </c>
      <c r="F32" s="22"/>
    </row>
    <row r="33" spans="1:6" ht="14.25">
      <c r="A33" s="37" t="s">
        <v>21</v>
      </c>
      <c r="B33" s="57">
        <f>$I$7+(0.3*(D33-$I$7))</f>
        <v>910.55824472860797</v>
      </c>
      <c r="C33" s="57">
        <f t="shared" si="2"/>
        <v>612.89409873350382</v>
      </c>
      <c r="D33" s="57">
        <v>1217.0052940953599</v>
      </c>
      <c r="E33" s="58">
        <f t="shared" si="1"/>
        <v>22.763956118215198</v>
      </c>
      <c r="F33" s="22"/>
    </row>
    <row r="34" spans="1:6" ht="14.25">
      <c r="A34" s="35" t="s">
        <v>22</v>
      </c>
      <c r="B34" s="59">
        <f>D34</f>
        <v>484.47067394880003</v>
      </c>
      <c r="C34" s="59" t="s">
        <v>129</v>
      </c>
      <c r="D34" s="59">
        <f>VLOOKUP(A34,'[1]Annexe 1'!A36:C146,2,0)</f>
        <v>484.47067394880003</v>
      </c>
      <c r="E34" s="60">
        <f t="shared" si="1"/>
        <v>12.11176684872</v>
      </c>
      <c r="F34" s="22"/>
    </row>
    <row r="35" spans="1:6" ht="14.25">
      <c r="A35" s="37" t="s">
        <v>23</v>
      </c>
      <c r="B35" s="57">
        <f>D35</f>
        <v>484.47067394880003</v>
      </c>
      <c r="C35" s="57" t="s">
        <v>129</v>
      </c>
      <c r="D35" s="57">
        <f>VLOOKUP(A35,'[1]Annexe 1'!A37:C147,2,0)</f>
        <v>484.47067394880003</v>
      </c>
      <c r="E35" s="58">
        <f t="shared" si="1"/>
        <v>12.11176684872</v>
      </c>
      <c r="F35" s="22"/>
    </row>
    <row r="36" spans="1:6" ht="14.25">
      <c r="A36" s="35" t="s">
        <v>24</v>
      </c>
      <c r="B36" s="59">
        <f t="shared" ref="B36:B67" si="3">$I$7+(0.3*(D36-$I$7))</f>
        <v>1156.5266565000002</v>
      </c>
      <c r="C36" s="59">
        <f t="shared" si="2"/>
        <v>1760.7466869999998</v>
      </c>
      <c r="D36" s="59">
        <f>VLOOKUP(A36,'[1]Annexe 1'!A38:C148,2,0)</f>
        <v>2036.9</v>
      </c>
      <c r="E36" s="60">
        <f t="shared" si="1"/>
        <v>28.913166412500004</v>
      </c>
      <c r="F36" s="22"/>
    </row>
    <row r="37" spans="1:6" ht="14.25">
      <c r="A37" s="37" t="s">
        <v>25</v>
      </c>
      <c r="B37" s="57">
        <f t="shared" si="3"/>
        <v>1049.3445992144641</v>
      </c>
      <c r="C37" s="57">
        <f t="shared" si="2"/>
        <v>1260.5637530008321</v>
      </c>
      <c r="D37" s="57">
        <f>VLOOKUP(A37,'[1]Annexe 1'!A39:C149,2,0)</f>
        <v>1679.6264757148801</v>
      </c>
      <c r="E37" s="58">
        <f t="shared" si="1"/>
        <v>26.233614980361601</v>
      </c>
      <c r="F37" s="22"/>
    </row>
    <row r="38" spans="1:6" ht="14.25">
      <c r="A38" s="35" t="s">
        <v>26</v>
      </c>
      <c r="B38" s="59">
        <f t="shared" si="3"/>
        <v>1103.2078056256319</v>
      </c>
      <c r="C38" s="59">
        <f t="shared" si="2"/>
        <v>1511.9253829196159</v>
      </c>
      <c r="D38" s="59">
        <f>VLOOKUP(A38,'[1]Annexe 1'!A40:C150,2,0)</f>
        <v>1859.1704970854398</v>
      </c>
      <c r="E38" s="60">
        <f t="shared" si="1"/>
        <v>27.580195140640797</v>
      </c>
      <c r="F38" s="22"/>
    </row>
    <row r="39" spans="1:6" ht="14.25">
      <c r="A39" s="37" t="s">
        <v>27</v>
      </c>
      <c r="B39" s="57">
        <f t="shared" si="3"/>
        <v>849.11472942374394</v>
      </c>
      <c r="C39" s="57">
        <f t="shared" si="2"/>
        <v>326.15769397747204</v>
      </c>
      <c r="D39" s="57">
        <f>VLOOKUP(A39,'[1]Annexe 1'!A41:C151,2,0)</f>
        <v>1012.19357641248</v>
      </c>
      <c r="E39" s="58">
        <f t="shared" si="1"/>
        <v>21.227868235593597</v>
      </c>
      <c r="F39" s="22"/>
    </row>
    <row r="40" spans="1:6" ht="14.25">
      <c r="A40" s="35" t="s">
        <v>28</v>
      </c>
      <c r="B40" s="59">
        <f t="shared" si="3"/>
        <v>920.18012530214401</v>
      </c>
      <c r="C40" s="59">
        <f t="shared" si="2"/>
        <v>657.79620807667197</v>
      </c>
      <c r="D40" s="59">
        <f>VLOOKUP(A40,'[1]Annexe 1'!A42:C152,2,0)</f>
        <v>1249.07822934048</v>
      </c>
      <c r="E40" s="60">
        <f t="shared" si="1"/>
        <v>23.004503132553602</v>
      </c>
      <c r="F40" s="22"/>
    </row>
    <row r="41" spans="1:6" ht="14.25">
      <c r="A41" s="37" t="s">
        <v>29</v>
      </c>
      <c r="B41" s="57">
        <f t="shared" si="3"/>
        <v>976.77373902863997</v>
      </c>
      <c r="C41" s="57">
        <f t="shared" si="2"/>
        <v>921.89973880031994</v>
      </c>
      <c r="D41" s="57">
        <f>VLOOKUP(A41,'[1]Annexe 1'!A43:C153,2,0)</f>
        <v>1437.7236084287999</v>
      </c>
      <c r="E41" s="58">
        <f t="shared" si="1"/>
        <v>24.419343475715998</v>
      </c>
      <c r="F41" s="22"/>
    </row>
    <row r="42" spans="1:6" ht="14.25">
      <c r="A42" s="35" t="s">
        <v>30</v>
      </c>
      <c r="B42" s="59">
        <f t="shared" si="3"/>
        <v>1103.2078056256319</v>
      </c>
      <c r="C42" s="59">
        <f t="shared" si="2"/>
        <v>1511.9253829196159</v>
      </c>
      <c r="D42" s="59">
        <f>VLOOKUP(A42,'[1]Annexe 1'!A44:C154,2,0)</f>
        <v>1859.1704970854398</v>
      </c>
      <c r="E42" s="60">
        <f t="shared" si="1"/>
        <v>27.580195140640797</v>
      </c>
      <c r="F42" s="22"/>
    </row>
    <row r="43" spans="1:6" ht="14.25">
      <c r="A43" s="37" t="s">
        <v>31</v>
      </c>
      <c r="B43" s="57">
        <f t="shared" si="3"/>
        <v>920.18012530214401</v>
      </c>
      <c r="C43" s="57">
        <f t="shared" si="2"/>
        <v>657.79620807667197</v>
      </c>
      <c r="D43" s="57">
        <f>VLOOKUP(A43,'[1]Annexe 1'!A45:C155,2,0)</f>
        <v>1249.07822934048</v>
      </c>
      <c r="E43" s="58">
        <f t="shared" si="1"/>
        <v>23.004503132553602</v>
      </c>
      <c r="F43" s="22"/>
    </row>
    <row r="44" spans="1:6" ht="14.25">
      <c r="A44" s="35" t="s">
        <v>32</v>
      </c>
      <c r="B44" s="59">
        <f t="shared" si="3"/>
        <v>1337.1719201352962</v>
      </c>
      <c r="C44" s="59">
        <f t="shared" si="2"/>
        <v>2603.7579172980486</v>
      </c>
      <c r="D44" s="59">
        <f>VLOOKUP(A44,'[1]Annexe 1'!A46:C156,2,0)</f>
        <v>2639.0508787843205</v>
      </c>
      <c r="E44" s="60">
        <f t="shared" si="1"/>
        <v>33.429298003382407</v>
      </c>
      <c r="F44" s="22"/>
    </row>
    <row r="45" spans="1:6" ht="14.25">
      <c r="A45" s="37" t="s">
        <v>33</v>
      </c>
      <c r="B45" s="57">
        <f t="shared" si="3"/>
        <v>906.82419454166404</v>
      </c>
      <c r="C45" s="57">
        <f t="shared" si="2"/>
        <v>595.46853119443199</v>
      </c>
      <c r="D45" s="57">
        <f>VLOOKUP(A45,'[1]Annexe 1'!A47:C157,2,0)</f>
        <v>1204.55846013888</v>
      </c>
      <c r="E45" s="58">
        <f t="shared" si="1"/>
        <v>22.670604863541602</v>
      </c>
      <c r="F45" s="22"/>
    </row>
    <row r="46" spans="1:6" ht="14.25">
      <c r="A46" s="35" t="s">
        <v>34</v>
      </c>
      <c r="B46" s="59">
        <f t="shared" si="3"/>
        <v>890.96850731212794</v>
      </c>
      <c r="C46" s="59">
        <f t="shared" si="2"/>
        <v>521.47532412326382</v>
      </c>
      <c r="D46" s="59">
        <f>VLOOKUP(A46,'[1]Annexe 1'!A48:C158,2,0)</f>
        <v>1151.7061693737598</v>
      </c>
      <c r="E46" s="60">
        <f t="shared" si="1"/>
        <v>22.274212682803199</v>
      </c>
      <c r="F46" s="22"/>
    </row>
    <row r="47" spans="1:6" ht="14.25">
      <c r="A47" s="37" t="s">
        <v>35</v>
      </c>
      <c r="B47" s="57">
        <f t="shared" si="3"/>
        <v>906.82419454166404</v>
      </c>
      <c r="C47" s="57">
        <f t="shared" si="2"/>
        <v>595.46853119443199</v>
      </c>
      <c r="D47" s="57">
        <f>VLOOKUP(A47,'[1]Annexe 1'!A49:C159,2,0)</f>
        <v>1204.55846013888</v>
      </c>
      <c r="E47" s="58">
        <f t="shared" si="1"/>
        <v>22.670604863541602</v>
      </c>
      <c r="F47" s="22"/>
    </row>
    <row r="48" spans="1:6" ht="14.25">
      <c r="A48" s="35" t="s">
        <v>36</v>
      </c>
      <c r="B48" s="59">
        <f t="shared" si="3"/>
        <v>890.96850731212794</v>
      </c>
      <c r="C48" s="59">
        <f t="shared" si="2"/>
        <v>521.47532412326382</v>
      </c>
      <c r="D48" s="59">
        <f>VLOOKUP(A48,'[1]Annexe 1'!A50:C160,2,0)</f>
        <v>1151.7061693737598</v>
      </c>
      <c r="E48" s="60">
        <f t="shared" si="1"/>
        <v>22.274212682803199</v>
      </c>
      <c r="F48" s="22"/>
    </row>
    <row r="49" spans="1:6" ht="14.25">
      <c r="A49" s="37" t="s">
        <v>37</v>
      </c>
      <c r="B49" s="57">
        <f t="shared" si="3"/>
        <v>923.25339198355198</v>
      </c>
      <c r="C49" s="57">
        <f t="shared" si="2"/>
        <v>672.13811925657569</v>
      </c>
      <c r="D49" s="57">
        <f>VLOOKUP(A49,'[1]Annexe 1'!A51:C161,2,0)</f>
        <v>1259.3224516118398</v>
      </c>
      <c r="E49" s="58">
        <f t="shared" si="1"/>
        <v>23.081334799588799</v>
      </c>
      <c r="F49" s="22"/>
    </row>
    <row r="50" spans="1:6" ht="14.25">
      <c r="A50" s="35" t="s">
        <v>38</v>
      </c>
      <c r="B50" s="59">
        <f t="shared" si="3"/>
        <v>923.496510443136</v>
      </c>
      <c r="C50" s="59">
        <f t="shared" si="2"/>
        <v>673.27267206796796</v>
      </c>
      <c r="D50" s="59">
        <f>VLOOKUP(A50,'[1]Annexe 1'!A52:C162,2,0)</f>
        <v>1260.13284647712</v>
      </c>
      <c r="E50" s="60">
        <f t="shared" si="1"/>
        <v>23.087412761078401</v>
      </c>
      <c r="F50" s="22"/>
    </row>
    <row r="51" spans="1:6" ht="14.25">
      <c r="A51" s="37" t="s">
        <v>39</v>
      </c>
      <c r="B51" s="57">
        <f t="shared" si="3"/>
        <v>1074.5366564999999</v>
      </c>
      <c r="C51" s="57">
        <f t="shared" si="2"/>
        <v>1378.1266869999999</v>
      </c>
      <c r="D51" s="57">
        <f>VLOOKUP(A51,'[1]Annexe 1'!A53:C163,2,0)</f>
        <v>1763.6</v>
      </c>
      <c r="E51" s="58">
        <f t="shared" si="1"/>
        <v>26.863416412499998</v>
      </c>
      <c r="F51" s="22"/>
    </row>
    <row r="52" spans="1:6" ht="14.25">
      <c r="A52" s="35" t="s">
        <v>40</v>
      </c>
      <c r="B52" s="59">
        <f t="shared" si="3"/>
        <v>1022.2796565</v>
      </c>
      <c r="C52" s="59">
        <f t="shared" si="2"/>
        <v>1134.2606870000002</v>
      </c>
      <c r="D52" s="59">
        <f>VLOOKUP(A52,'[1]Annexe 1'!A54:C164,2,0)</f>
        <v>1589.41</v>
      </c>
      <c r="E52" s="60">
        <f t="shared" si="1"/>
        <v>25.5569914125</v>
      </c>
      <c r="F52" s="22"/>
    </row>
    <row r="53" spans="1:6" ht="14.25">
      <c r="A53" s="37" t="s">
        <v>41</v>
      </c>
      <c r="B53" s="57">
        <f t="shared" si="3"/>
        <v>1103.2078056256319</v>
      </c>
      <c r="C53" s="57">
        <f t="shared" si="2"/>
        <v>1511.9253829196159</v>
      </c>
      <c r="D53" s="57">
        <f>VLOOKUP(A53,'[1]Annexe 1'!A55:C165,2,0)</f>
        <v>1859.1704970854398</v>
      </c>
      <c r="E53" s="58">
        <f t="shared" si="1"/>
        <v>27.580195140640797</v>
      </c>
      <c r="F53" s="22"/>
    </row>
    <row r="54" spans="1:6" ht="14.25">
      <c r="A54" s="35" t="s">
        <v>42</v>
      </c>
      <c r="B54" s="59">
        <f t="shared" si="3"/>
        <v>909.93174715967996</v>
      </c>
      <c r="C54" s="59">
        <f t="shared" si="2"/>
        <v>609.97044341184005</v>
      </c>
      <c r="D54" s="59">
        <f>VLOOKUP(A54,'[1]Annexe 1'!A56:C166,2,0)</f>
        <v>1214.9169688656</v>
      </c>
      <c r="E54" s="60">
        <f t="shared" si="1"/>
        <v>22.748293678991999</v>
      </c>
      <c r="F54" s="22"/>
    </row>
    <row r="55" spans="1:6" ht="14.25">
      <c r="A55" s="37" t="s">
        <v>43</v>
      </c>
      <c r="B55" s="57">
        <f t="shared" si="3"/>
        <v>923.56819921967997</v>
      </c>
      <c r="C55" s="57">
        <f t="shared" si="2"/>
        <v>673.6072196918401</v>
      </c>
      <c r="D55" s="57">
        <f>VLOOKUP(A55,'[1]Annexe 1'!A57:C167,2,0)</f>
        <v>1260.3718090656</v>
      </c>
      <c r="E55" s="58">
        <f t="shared" si="1"/>
        <v>23.089204980491999</v>
      </c>
      <c r="F55" s="22"/>
    </row>
    <row r="56" spans="1:6" ht="14.25">
      <c r="A56" s="35" t="s">
        <v>44</v>
      </c>
      <c r="B56" s="59">
        <f t="shared" si="3"/>
        <v>923.496510443136</v>
      </c>
      <c r="C56" s="59">
        <f t="shared" si="2"/>
        <v>673.27267206796796</v>
      </c>
      <c r="D56" s="59">
        <f>VLOOKUP(A56,'[1]Annexe 1'!A58:C168,2,0)</f>
        <v>1260.13284647712</v>
      </c>
      <c r="E56" s="60">
        <f t="shared" si="1"/>
        <v>23.087412761078401</v>
      </c>
      <c r="F56" s="22"/>
    </row>
    <row r="57" spans="1:6" ht="14.25">
      <c r="A57" s="37" t="s">
        <v>45</v>
      </c>
      <c r="B57" s="57">
        <f t="shared" si="3"/>
        <v>923.496510443136</v>
      </c>
      <c r="C57" s="57">
        <f t="shared" si="2"/>
        <v>673.27267206796796</v>
      </c>
      <c r="D57" s="57">
        <f>VLOOKUP(A57,'[1]Annexe 1'!A59:C169,2,0)</f>
        <v>1260.13284647712</v>
      </c>
      <c r="E57" s="58">
        <f t="shared" si="1"/>
        <v>23.087412761078401</v>
      </c>
      <c r="F57" s="22"/>
    </row>
    <row r="58" spans="1:6" ht="14.25">
      <c r="A58" s="35" t="s">
        <v>46</v>
      </c>
      <c r="B58" s="59">
        <f t="shared" si="3"/>
        <v>920.18012530214401</v>
      </c>
      <c r="C58" s="59">
        <f t="shared" si="2"/>
        <v>657.79620807667197</v>
      </c>
      <c r="D58" s="59">
        <f>VLOOKUP(A58,'[1]Annexe 1'!A60:C170,2,0)</f>
        <v>1249.07822934048</v>
      </c>
      <c r="E58" s="60">
        <f t="shared" si="1"/>
        <v>23.004503132553602</v>
      </c>
      <c r="F58" s="22"/>
    </row>
    <row r="59" spans="1:6" ht="14.25">
      <c r="A59" s="37" t="s">
        <v>47</v>
      </c>
      <c r="B59" s="57">
        <f t="shared" si="3"/>
        <v>847.14484652044803</v>
      </c>
      <c r="C59" s="57">
        <f t="shared" si="2"/>
        <v>316.96490709542377</v>
      </c>
      <c r="D59" s="57">
        <f>VLOOKUP(A59,'[1]Annexe 1'!A61:C171,2,0)</f>
        <v>1005.6273000681599</v>
      </c>
      <c r="E59" s="58">
        <f t="shared" si="1"/>
        <v>21.178621163011201</v>
      </c>
      <c r="F59" s="22"/>
    </row>
    <row r="60" spans="1:6" ht="14.25">
      <c r="A60" s="35" t="s">
        <v>48</v>
      </c>
      <c r="B60" s="59">
        <f t="shared" si="3"/>
        <v>854.16722971843205</v>
      </c>
      <c r="C60" s="59">
        <f t="shared" si="2"/>
        <v>349.7360286860162</v>
      </c>
      <c r="D60" s="59">
        <f>VLOOKUP(A60,'[1]Annexe 1'!A62:C172,2,0)</f>
        <v>1029.0352440614402</v>
      </c>
      <c r="E60" s="60">
        <f t="shared" si="1"/>
        <v>21.3541807429608</v>
      </c>
      <c r="F60" s="22"/>
    </row>
    <row r="61" spans="1:6" ht="14.25">
      <c r="A61" s="37" t="s">
        <v>49</v>
      </c>
      <c r="B61" s="57">
        <f t="shared" si="3"/>
        <v>1049.3445992144641</v>
      </c>
      <c r="C61" s="57">
        <f t="shared" si="2"/>
        <v>1260.5637530008321</v>
      </c>
      <c r="D61" s="57">
        <f>VLOOKUP(A61,'[1]Annexe 1'!A63:C173,2,0)</f>
        <v>1679.6264757148801</v>
      </c>
      <c r="E61" s="58">
        <f t="shared" si="1"/>
        <v>26.233614980361601</v>
      </c>
      <c r="F61" s="22"/>
    </row>
    <row r="62" spans="1:6" ht="14.25">
      <c r="A62" s="35" t="s">
        <v>50</v>
      </c>
      <c r="B62" s="59">
        <f t="shared" si="3"/>
        <v>991.26265650000005</v>
      </c>
      <c r="C62" s="59">
        <f t="shared" si="2"/>
        <v>989.51468699999987</v>
      </c>
      <c r="D62" s="59">
        <f>VLOOKUP(A62,'[1]Annexe 1'!A64:C174,2,0)</f>
        <v>1486.02</v>
      </c>
      <c r="E62" s="60">
        <f t="shared" si="1"/>
        <v>24.781566412500002</v>
      </c>
      <c r="F62" s="22"/>
    </row>
    <row r="63" spans="1:6" ht="14.25">
      <c r="A63" s="37" t="s">
        <v>51</v>
      </c>
      <c r="B63" s="57">
        <f t="shared" si="3"/>
        <v>847.14484652044803</v>
      </c>
      <c r="C63" s="57">
        <f t="shared" si="2"/>
        <v>316.96490709542377</v>
      </c>
      <c r="D63" s="57">
        <f>VLOOKUP(A63,'[1]Annexe 1'!A65:C175,2,0)</f>
        <v>1005.6273000681599</v>
      </c>
      <c r="E63" s="58">
        <f t="shared" si="1"/>
        <v>21.178621163011201</v>
      </c>
      <c r="F63" s="22"/>
    </row>
    <row r="64" spans="1:6" ht="14.25">
      <c r="A64" s="35" t="s">
        <v>52</v>
      </c>
      <c r="B64" s="59">
        <f t="shared" si="3"/>
        <v>847.14484652044803</v>
      </c>
      <c r="C64" s="59">
        <f t="shared" si="2"/>
        <v>316.96490709542377</v>
      </c>
      <c r="D64" s="59">
        <f>VLOOKUP(A64,'[1]Annexe 1'!A66:C176,2,0)</f>
        <v>1005.6273000681599</v>
      </c>
      <c r="E64" s="60">
        <f t="shared" si="1"/>
        <v>21.178621163011201</v>
      </c>
      <c r="F64" s="22"/>
    </row>
    <row r="65" spans="1:6" ht="14.25">
      <c r="A65" s="37" t="s">
        <v>53</v>
      </c>
      <c r="B65" s="57">
        <f t="shared" si="3"/>
        <v>1326.674189726592</v>
      </c>
      <c r="C65" s="57">
        <f t="shared" si="2"/>
        <v>2554.7685087240952</v>
      </c>
      <c r="D65" s="57">
        <f>VLOOKUP(A65,'[1]Annexe 1'!A67:C177,2,0)</f>
        <v>2604.0584440886396</v>
      </c>
      <c r="E65" s="58">
        <f t="shared" si="1"/>
        <v>33.166854743164798</v>
      </c>
      <c r="F65" s="22"/>
    </row>
    <row r="66" spans="1:6" ht="14.25">
      <c r="A66" s="35" t="s">
        <v>54</v>
      </c>
      <c r="B66" s="59">
        <f t="shared" si="3"/>
        <v>1347.9532887468479</v>
      </c>
      <c r="C66" s="59">
        <f t="shared" si="2"/>
        <v>2654.0709708186237</v>
      </c>
      <c r="D66" s="59">
        <f>VLOOKUP(A66,'[1]Annexe 1'!A68:C178,2,0)</f>
        <v>2674.9887741561597</v>
      </c>
      <c r="E66" s="60">
        <f t="shared" si="1"/>
        <v>33.6988322186712</v>
      </c>
      <c r="F66" s="22"/>
    </row>
    <row r="67" spans="1:6" ht="14.25">
      <c r="A67" s="128" t="s">
        <v>55</v>
      </c>
      <c r="B67" s="57">
        <f t="shared" si="3"/>
        <v>1337.1719201352962</v>
      </c>
      <c r="C67" s="57">
        <f t="shared" si="2"/>
        <v>2603.7579172980486</v>
      </c>
      <c r="D67" s="57">
        <f>VLOOKUP(A67,'[1]Annexe 1'!A69:C179,2,0)</f>
        <v>2639.0508787843205</v>
      </c>
      <c r="E67" s="58">
        <f t="shared" si="1"/>
        <v>33.429298003382407</v>
      </c>
      <c r="F67" s="22"/>
    </row>
    <row r="68" spans="1:6" ht="14.25">
      <c r="A68" s="35" t="s">
        <v>56</v>
      </c>
      <c r="B68" s="59">
        <f t="shared" ref="B68:B99" si="4">$I$7+(0.3*(D68-$I$7))</f>
        <v>841.378575363648</v>
      </c>
      <c r="C68" s="59">
        <f t="shared" si="2"/>
        <v>290.05564169702393</v>
      </c>
      <c r="D68" s="59">
        <f>VLOOKUP(A68,'[1]Annexe 1'!A70:C180,2,0)</f>
        <v>986.40639621215996</v>
      </c>
      <c r="E68" s="60">
        <f t="shared" si="1"/>
        <v>21.034464384091201</v>
      </c>
      <c r="F68" s="22"/>
    </row>
    <row r="69" spans="1:6" ht="14.25">
      <c r="A69" s="37" t="s">
        <v>57</v>
      </c>
      <c r="B69" s="57">
        <f t="shared" si="4"/>
        <v>830.98681966809602</v>
      </c>
      <c r="C69" s="57">
        <f t="shared" si="2"/>
        <v>241.56078178444818</v>
      </c>
      <c r="D69" s="57">
        <f>VLOOKUP(A69,'[1]Annexe 1'!A71:C181,2,0)</f>
        <v>951.76721056032011</v>
      </c>
      <c r="E69" s="58">
        <f t="shared" si="1"/>
        <v>20.774670491702402</v>
      </c>
      <c r="F69" s="22"/>
    </row>
    <row r="70" spans="1:6" ht="14.25">
      <c r="A70" s="35" t="s">
        <v>58</v>
      </c>
      <c r="B70" s="59">
        <f t="shared" si="4"/>
        <v>957.0001043158079</v>
      </c>
      <c r="C70" s="59">
        <f t="shared" si="2"/>
        <v>829.62277680710395</v>
      </c>
      <c r="D70" s="59">
        <f>VLOOKUP(A70,'[1]Annexe 1'!A72:C182,2,0)</f>
        <v>1371.8114927193599</v>
      </c>
      <c r="E70" s="60">
        <f t="shared" si="1"/>
        <v>23.925002607895198</v>
      </c>
      <c r="F70" s="22"/>
    </row>
    <row r="71" spans="1:6" ht="14.25">
      <c r="A71" s="37" t="s">
        <v>59</v>
      </c>
      <c r="B71" s="57">
        <f t="shared" si="4"/>
        <v>1103.2078056256319</v>
      </c>
      <c r="C71" s="57">
        <f t="shared" si="2"/>
        <v>1511.9253829196159</v>
      </c>
      <c r="D71" s="57">
        <f>VLOOKUP(A71,'[1]Annexe 1'!A73:C183,2,0)</f>
        <v>1859.1704970854398</v>
      </c>
      <c r="E71" s="58">
        <f t="shared" si="1"/>
        <v>27.580195140640797</v>
      </c>
      <c r="F71" s="22"/>
    </row>
    <row r="72" spans="1:6" ht="14.25">
      <c r="A72" s="35" t="s">
        <v>60</v>
      </c>
      <c r="B72" s="59">
        <f t="shared" si="4"/>
        <v>802.55754441340798</v>
      </c>
      <c r="C72" s="59">
        <f t="shared" si="2"/>
        <v>108.89083059590416</v>
      </c>
      <c r="D72" s="59">
        <f>VLOOKUP(A72,'[1]Annexe 1'!A74:C184,2,0)</f>
        <v>857.00295971136006</v>
      </c>
      <c r="E72" s="60">
        <f t="shared" si="1"/>
        <v>20.0639386103352</v>
      </c>
      <c r="F72" s="22"/>
    </row>
    <row r="73" spans="1:6" ht="14.25">
      <c r="A73" s="37" t="s">
        <v>61</v>
      </c>
      <c r="B73" s="57">
        <f t="shared" si="4"/>
        <v>920.18012530214401</v>
      </c>
      <c r="C73" s="57">
        <f t="shared" si="2"/>
        <v>657.79620807667197</v>
      </c>
      <c r="D73" s="57">
        <f>VLOOKUP(A73,'[1]Annexe 1'!A75:C185,2,0)</f>
        <v>1249.07822934048</v>
      </c>
      <c r="E73" s="58">
        <f t="shared" ref="E73:E112" si="5">B73/40</f>
        <v>23.004503132553602</v>
      </c>
      <c r="F73" s="22"/>
    </row>
    <row r="74" spans="1:6" ht="14.25">
      <c r="A74" s="35" t="s">
        <v>62</v>
      </c>
      <c r="B74" s="59">
        <f t="shared" si="4"/>
        <v>920.18012530214401</v>
      </c>
      <c r="C74" s="59">
        <f t="shared" si="2"/>
        <v>657.79620807667197</v>
      </c>
      <c r="D74" s="59">
        <f>VLOOKUP(A74,'[1]Annexe 1'!A76:C186,2,0)</f>
        <v>1249.07822934048</v>
      </c>
      <c r="E74" s="60">
        <f t="shared" si="5"/>
        <v>23.004503132553602</v>
      </c>
      <c r="F74" s="22"/>
    </row>
    <row r="75" spans="1:6" ht="14.25">
      <c r="A75" s="37" t="s">
        <v>63</v>
      </c>
      <c r="B75" s="57">
        <f t="shared" si="4"/>
        <v>841.378575363648</v>
      </c>
      <c r="C75" s="57">
        <f t="shared" si="2"/>
        <v>290.05564169702393</v>
      </c>
      <c r="D75" s="57">
        <f>VLOOKUP(A75,'[1]Annexe 1'!A77:C187,2,0)</f>
        <v>986.40639621215996</v>
      </c>
      <c r="E75" s="58">
        <f t="shared" si="5"/>
        <v>21.034464384091201</v>
      </c>
      <c r="F75" s="22"/>
    </row>
    <row r="76" spans="1:6" ht="14.25">
      <c r="A76" s="35" t="s">
        <v>64</v>
      </c>
      <c r="B76" s="59">
        <f t="shared" si="4"/>
        <v>830.98681966809602</v>
      </c>
      <c r="C76" s="59">
        <f t="shared" ref="C76:C112" si="6">2*(D76-B76)</f>
        <v>241.56078178444818</v>
      </c>
      <c r="D76" s="59">
        <f>VLOOKUP(A76,'[1]Annexe 1'!A78:C188,2,0)</f>
        <v>951.76721056032011</v>
      </c>
      <c r="E76" s="60">
        <f t="shared" si="5"/>
        <v>20.774670491702402</v>
      </c>
      <c r="F76" s="22"/>
    </row>
    <row r="77" spans="1:6" ht="14.25">
      <c r="A77" s="37" t="s">
        <v>65</v>
      </c>
      <c r="B77" s="57">
        <f t="shared" si="4"/>
        <v>840.48090720518394</v>
      </c>
      <c r="C77" s="57">
        <f t="shared" si="6"/>
        <v>285.86652362419204</v>
      </c>
      <c r="D77" s="57">
        <f>VLOOKUP(A77,'[1]Annexe 1'!A79:C189,2,0)</f>
        <v>983.41416901727996</v>
      </c>
      <c r="E77" s="58">
        <f t="shared" si="5"/>
        <v>21.012022680129597</v>
      </c>
      <c r="F77" s="22"/>
    </row>
    <row r="78" spans="1:6" ht="14.25">
      <c r="A78" s="35" t="s">
        <v>66</v>
      </c>
      <c r="B78" s="59">
        <f t="shared" si="4"/>
        <v>893.67709630416005</v>
      </c>
      <c r="C78" s="59">
        <f t="shared" si="6"/>
        <v>534.11540608608016</v>
      </c>
      <c r="D78" s="59">
        <f>VLOOKUP(A78,'[1]Annexe 1'!A80:C190,2,0)</f>
        <v>1160.7347993472001</v>
      </c>
      <c r="E78" s="60">
        <f t="shared" si="5"/>
        <v>22.341927407604</v>
      </c>
      <c r="F78" s="22"/>
    </row>
    <row r="79" spans="1:6" ht="14.25">
      <c r="A79" s="37" t="s">
        <v>67</v>
      </c>
      <c r="B79" s="57">
        <f t="shared" si="4"/>
        <v>854.87164987056008</v>
      </c>
      <c r="C79" s="57">
        <f t="shared" si="6"/>
        <v>353.02332272928015</v>
      </c>
      <c r="D79" s="57">
        <f>VLOOKUP(A79,'[1]Annexe 1'!A81:C191,2,0)</f>
        <v>1031.3833112352002</v>
      </c>
      <c r="E79" s="58">
        <f t="shared" si="5"/>
        <v>21.371791246764001</v>
      </c>
      <c r="F79" s="22"/>
    </row>
    <row r="80" spans="1:6" ht="14.25">
      <c r="A80" s="35" t="s">
        <v>68</v>
      </c>
      <c r="B80" s="59">
        <f t="shared" si="4"/>
        <v>893.67709630416005</v>
      </c>
      <c r="C80" s="59">
        <f t="shared" si="6"/>
        <v>534.11540608608016</v>
      </c>
      <c r="D80" s="59">
        <f>VLOOKUP(A80,'[1]Annexe 1'!A82:C192,2,0)</f>
        <v>1160.7347993472001</v>
      </c>
      <c r="E80" s="60">
        <f t="shared" si="5"/>
        <v>22.341927407604</v>
      </c>
      <c r="F80" s="22"/>
    </row>
    <row r="81" spans="1:6" ht="14.25">
      <c r="A81" s="37" t="s">
        <v>69</v>
      </c>
      <c r="B81" s="57">
        <f t="shared" si="4"/>
        <v>871.30708111910405</v>
      </c>
      <c r="C81" s="57">
        <f t="shared" si="6"/>
        <v>429.72200188915235</v>
      </c>
      <c r="D81" s="57">
        <f>VLOOKUP(A81,'[1]Annexe 1'!A83:C193,2,0)</f>
        <v>1086.1680820636802</v>
      </c>
      <c r="E81" s="58">
        <f t="shared" si="5"/>
        <v>21.782677027977602</v>
      </c>
      <c r="F81" s="22"/>
    </row>
    <row r="82" spans="1:6" ht="14.25">
      <c r="A82" s="35" t="s">
        <v>70</v>
      </c>
      <c r="B82" s="59">
        <f t="shared" si="4"/>
        <v>1156.5266565000002</v>
      </c>
      <c r="C82" s="59">
        <f t="shared" si="6"/>
        <v>1760.7466869999998</v>
      </c>
      <c r="D82" s="59">
        <f>VLOOKUP(A82,'[1]Annexe 1'!A84:C194,2,0)</f>
        <v>2036.9</v>
      </c>
      <c r="E82" s="60">
        <f t="shared" si="5"/>
        <v>28.913166412500004</v>
      </c>
      <c r="F82" s="22"/>
    </row>
    <row r="83" spans="1:6" ht="14.25">
      <c r="A83" s="37" t="s">
        <v>71</v>
      </c>
      <c r="B83" s="57">
        <f t="shared" si="4"/>
        <v>920.18012530214401</v>
      </c>
      <c r="C83" s="57">
        <f t="shared" si="6"/>
        <v>657.79620807667197</v>
      </c>
      <c r="D83" s="57">
        <f>VLOOKUP(A83,'[1]Annexe 1'!A85:C195,2,0)</f>
        <v>1249.07822934048</v>
      </c>
      <c r="E83" s="58">
        <f t="shared" si="5"/>
        <v>23.004503132553602</v>
      </c>
      <c r="F83" s="22"/>
    </row>
    <row r="84" spans="1:6" ht="14.25">
      <c r="A84" s="35" t="s">
        <v>72</v>
      </c>
      <c r="B84" s="59">
        <f t="shared" si="4"/>
        <v>855.15840497673605</v>
      </c>
      <c r="C84" s="59">
        <f t="shared" si="6"/>
        <v>354.36151322476803</v>
      </c>
      <c r="D84" s="59">
        <f>VLOOKUP(A84,'[1]Annexe 1'!A86:C196,2,0)</f>
        <v>1032.3391615891201</v>
      </c>
      <c r="E84" s="60">
        <f t="shared" si="5"/>
        <v>21.378960124418402</v>
      </c>
      <c r="F84" s="22"/>
    </row>
    <row r="85" spans="1:6" ht="14.25">
      <c r="A85" s="37" t="s">
        <v>73</v>
      </c>
      <c r="B85" s="57">
        <f t="shared" si="4"/>
        <v>871.30708111910405</v>
      </c>
      <c r="C85" s="57">
        <f t="shared" si="6"/>
        <v>429.72200188915235</v>
      </c>
      <c r="D85" s="57">
        <f>VLOOKUP(A85,'[1]Annexe 1'!A87:C197,2,0)</f>
        <v>1086.1680820636802</v>
      </c>
      <c r="E85" s="58">
        <f t="shared" si="5"/>
        <v>21.782677027977602</v>
      </c>
      <c r="F85" s="22"/>
    </row>
    <row r="86" spans="1:6" ht="14.25">
      <c r="A86" s="35" t="s">
        <v>74</v>
      </c>
      <c r="B86" s="59">
        <f t="shared" si="4"/>
        <v>871.30708111910405</v>
      </c>
      <c r="C86" s="59">
        <f t="shared" si="6"/>
        <v>429.72200188915235</v>
      </c>
      <c r="D86" s="59">
        <f>VLOOKUP(A86,'[1]Annexe 1'!A88:C198,2,0)</f>
        <v>1086.1680820636802</v>
      </c>
      <c r="E86" s="60">
        <f t="shared" si="5"/>
        <v>21.782677027977602</v>
      </c>
      <c r="F86" s="22"/>
    </row>
    <row r="87" spans="1:6" ht="14.25">
      <c r="A87" s="37" t="s">
        <v>75</v>
      </c>
      <c r="B87" s="57">
        <f t="shared" si="4"/>
        <v>908.93433809472003</v>
      </c>
      <c r="C87" s="57">
        <f t="shared" si="6"/>
        <v>605.31586777535995</v>
      </c>
      <c r="D87" s="57">
        <f>VLOOKUP(A87,'[1]Annexe 1'!A89:C199,2,0)</f>
        <v>1211.5922719824</v>
      </c>
      <c r="E87" s="58">
        <f t="shared" si="5"/>
        <v>22.723358452368</v>
      </c>
      <c r="F87" s="22"/>
    </row>
    <row r="88" spans="1:6" ht="14.25">
      <c r="A88" s="38" t="s">
        <v>76</v>
      </c>
      <c r="B88" s="59">
        <f t="shared" si="4"/>
        <v>1423.9620933034557</v>
      </c>
      <c r="C88" s="59">
        <f t="shared" si="6"/>
        <v>3008.7787254161276</v>
      </c>
      <c r="D88" s="59">
        <f>VLOOKUP(A88,'[1]Annexe 1'!A90:C200,2,0)</f>
        <v>2928.3514560115195</v>
      </c>
      <c r="E88" s="60">
        <f t="shared" si="5"/>
        <v>35.599052332586396</v>
      </c>
      <c r="F88" s="22"/>
    </row>
    <row r="89" spans="1:6" ht="14.25">
      <c r="A89" s="37" t="s">
        <v>77</v>
      </c>
      <c r="B89" s="57">
        <f t="shared" si="4"/>
        <v>1636.3728212999999</v>
      </c>
      <c r="C89" s="57">
        <f t="shared" si="6"/>
        <v>4000.0287894000003</v>
      </c>
      <c r="D89" s="57">
        <f>VLOOKUP(A89,'[1]Annexe 1'!A91:C201,2,0)</f>
        <v>3636.3872160000001</v>
      </c>
      <c r="E89" s="58">
        <f t="shared" si="5"/>
        <v>40.909320532499997</v>
      </c>
      <c r="F89" s="22"/>
    </row>
    <row r="90" spans="1:6" ht="14.25">
      <c r="A90" s="35" t="s">
        <v>78</v>
      </c>
      <c r="B90" s="59">
        <f t="shared" si="4"/>
        <v>849.11472942374394</v>
      </c>
      <c r="C90" s="59">
        <f t="shared" si="6"/>
        <v>326.15769397747204</v>
      </c>
      <c r="D90" s="59">
        <f>VLOOKUP(A90,'[1]Annexe 1'!A92:C202,2,0)</f>
        <v>1012.19357641248</v>
      </c>
      <c r="E90" s="60">
        <f t="shared" si="5"/>
        <v>21.227868235593597</v>
      </c>
      <c r="F90" s="22"/>
    </row>
    <row r="91" spans="1:6" ht="14.25">
      <c r="A91" s="37" t="s">
        <v>79</v>
      </c>
      <c r="B91" s="57">
        <f t="shared" si="4"/>
        <v>920.18012530214401</v>
      </c>
      <c r="C91" s="57">
        <f t="shared" si="6"/>
        <v>657.79620807667197</v>
      </c>
      <c r="D91" s="57">
        <f>VLOOKUP(A91,'[1]Annexe 1'!A93:C203,2,0)</f>
        <v>1249.07822934048</v>
      </c>
      <c r="E91" s="58">
        <f t="shared" si="5"/>
        <v>23.004503132553602</v>
      </c>
      <c r="F91" s="22"/>
    </row>
    <row r="92" spans="1:6" ht="14.25">
      <c r="A92" s="35" t="s">
        <v>80</v>
      </c>
      <c r="B92" s="59">
        <f t="shared" si="4"/>
        <v>970.03499403350406</v>
      </c>
      <c r="C92" s="59">
        <f t="shared" si="6"/>
        <v>890.45226215635194</v>
      </c>
      <c r="D92" s="59">
        <f>VLOOKUP(A92,'[1]Annexe 1'!A94:C204,2,0)</f>
        <v>1415.26112511168</v>
      </c>
      <c r="E92" s="60">
        <f t="shared" si="5"/>
        <v>24.250874850837601</v>
      </c>
      <c r="F92" s="22"/>
    </row>
    <row r="93" spans="1:6" ht="14.25">
      <c r="A93" s="37" t="s">
        <v>81</v>
      </c>
      <c r="B93" s="57">
        <f t="shared" si="4"/>
        <v>849.11472942374394</v>
      </c>
      <c r="C93" s="57">
        <f t="shared" si="6"/>
        <v>326.15769397747204</v>
      </c>
      <c r="D93" s="57">
        <f>VLOOKUP(A93,'[1]Annexe 1'!A95:C205,2,0)</f>
        <v>1012.19357641248</v>
      </c>
      <c r="E93" s="58">
        <f t="shared" si="5"/>
        <v>21.227868235593597</v>
      </c>
      <c r="F93" s="22"/>
    </row>
    <row r="94" spans="1:6" ht="14.25">
      <c r="A94" s="35" t="s">
        <v>82</v>
      </c>
      <c r="B94" s="59">
        <f t="shared" si="4"/>
        <v>849.11472942374394</v>
      </c>
      <c r="C94" s="59">
        <f t="shared" si="6"/>
        <v>326.15769397747204</v>
      </c>
      <c r="D94" s="59">
        <f>VLOOKUP(A94,'[1]Annexe 1'!A96:C206,2,0)</f>
        <v>1012.19357641248</v>
      </c>
      <c r="E94" s="60">
        <f t="shared" si="5"/>
        <v>21.227868235593597</v>
      </c>
      <c r="F94" s="22"/>
    </row>
    <row r="95" spans="1:6" ht="14.25">
      <c r="A95" s="37" t="s">
        <v>83</v>
      </c>
      <c r="B95" s="57">
        <f t="shared" si="4"/>
        <v>920.18012530214401</v>
      </c>
      <c r="C95" s="57">
        <f t="shared" si="6"/>
        <v>657.79620807667197</v>
      </c>
      <c r="D95" s="57">
        <f>VLOOKUP(A95,'[1]Annexe 1'!A97:C207,2,0)</f>
        <v>1249.07822934048</v>
      </c>
      <c r="E95" s="58">
        <f t="shared" si="5"/>
        <v>23.004503132553602</v>
      </c>
      <c r="F95" s="22"/>
    </row>
    <row r="96" spans="1:6" ht="14.25">
      <c r="A96" s="35" t="s">
        <v>84</v>
      </c>
      <c r="B96" s="59">
        <f t="shared" si="4"/>
        <v>902.4729974957761</v>
      </c>
      <c r="C96" s="59">
        <f t="shared" si="6"/>
        <v>575.1629449802881</v>
      </c>
      <c r="D96" s="59">
        <f>VLOOKUP(A96,'[1]Annexe 1'!A98:C208,2,0)</f>
        <v>1190.0544699859202</v>
      </c>
      <c r="E96" s="60">
        <f t="shared" si="5"/>
        <v>22.561824937394402</v>
      </c>
      <c r="F96" s="22"/>
    </row>
    <row r="97" spans="1:6" ht="14.25">
      <c r="A97" s="37" t="s">
        <v>85</v>
      </c>
      <c r="B97" s="57">
        <f t="shared" si="4"/>
        <v>816.42153041635197</v>
      </c>
      <c r="C97" s="57">
        <f t="shared" si="6"/>
        <v>173.58943194297603</v>
      </c>
      <c r="D97" s="57">
        <f>VLOOKUP(A97,'[1]Annexe 1'!A99:C209,2,0)</f>
        <v>903.21624638783999</v>
      </c>
      <c r="E97" s="58">
        <f t="shared" si="5"/>
        <v>20.410538260408799</v>
      </c>
      <c r="F97" s="22"/>
    </row>
    <row r="98" spans="1:6" ht="14.25">
      <c r="A98" s="35" t="s">
        <v>86</v>
      </c>
      <c r="B98" s="59">
        <f t="shared" si="4"/>
        <v>871.30708111910405</v>
      </c>
      <c r="C98" s="59">
        <f t="shared" si="6"/>
        <v>429.72200188915235</v>
      </c>
      <c r="D98" s="59">
        <f>VLOOKUP(A98,'[1]Annexe 1'!A100:C210,2,0)</f>
        <v>1086.1680820636802</v>
      </c>
      <c r="E98" s="60">
        <f t="shared" si="5"/>
        <v>21.782677027977602</v>
      </c>
      <c r="F98" s="22"/>
    </row>
    <row r="99" spans="1:6" ht="14.25">
      <c r="A99" s="37" t="s">
        <v>87</v>
      </c>
      <c r="B99" s="57">
        <f t="shared" si="4"/>
        <v>892.35864619641598</v>
      </c>
      <c r="C99" s="57">
        <f t="shared" si="6"/>
        <v>527.96263891660828</v>
      </c>
      <c r="D99" s="57">
        <f>VLOOKUP(A99,'[1]Annexe 1'!A101:C211,2,0)</f>
        <v>1156.3399656547201</v>
      </c>
      <c r="E99" s="58">
        <f t="shared" si="5"/>
        <v>22.308966154910401</v>
      </c>
      <c r="F99" s="22"/>
    </row>
    <row r="100" spans="1:6" ht="14.25">
      <c r="A100" s="35" t="s">
        <v>88</v>
      </c>
      <c r="B100" s="59">
        <f t="shared" ref="B100:B110" si="7">$I$7+(0.3*(D100-$I$7))</f>
        <v>867.10549543295997</v>
      </c>
      <c r="C100" s="59">
        <f t="shared" si="6"/>
        <v>410.11460202048011</v>
      </c>
      <c r="D100" s="59">
        <f>VLOOKUP(A100,'[1]Annexe 1'!A102:C212,2,0)</f>
        <v>1072.1627964432</v>
      </c>
      <c r="E100" s="60">
        <f t="shared" si="5"/>
        <v>21.677637385823999</v>
      </c>
      <c r="F100" s="22"/>
    </row>
    <row r="101" spans="1:6" ht="14.25">
      <c r="A101" s="37" t="s">
        <v>89</v>
      </c>
      <c r="B101" s="57">
        <f t="shared" si="7"/>
        <v>892.35864619641598</v>
      </c>
      <c r="C101" s="57">
        <f t="shared" si="6"/>
        <v>527.96263891660828</v>
      </c>
      <c r="D101" s="57">
        <f>VLOOKUP(A101,'[1]Annexe 1'!A103:C213,2,0)</f>
        <v>1156.3399656547201</v>
      </c>
      <c r="E101" s="58">
        <f t="shared" si="5"/>
        <v>22.308966154910401</v>
      </c>
      <c r="F101" s="22"/>
    </row>
    <row r="102" spans="1:6" ht="14.25">
      <c r="A102" s="35" t="s">
        <v>90</v>
      </c>
      <c r="B102" s="59">
        <f t="shared" si="7"/>
        <v>863.99794281494405</v>
      </c>
      <c r="C102" s="59">
        <f t="shared" si="6"/>
        <v>395.61268980307204</v>
      </c>
      <c r="D102" s="59">
        <f>VLOOKUP(A102,'[1]Annexe 1'!A104:C214,2,0)</f>
        <v>1061.8042877164801</v>
      </c>
      <c r="E102" s="60">
        <f t="shared" si="5"/>
        <v>21.599948570373602</v>
      </c>
      <c r="F102" s="22"/>
    </row>
    <row r="103" spans="1:6" ht="14.25">
      <c r="A103" s="37" t="s">
        <v>91</v>
      </c>
      <c r="B103" s="57">
        <f t="shared" si="7"/>
        <v>848.90589690076797</v>
      </c>
      <c r="C103" s="57">
        <f t="shared" si="6"/>
        <v>325.18314220358388</v>
      </c>
      <c r="D103" s="57">
        <f>VLOOKUP(A103,'[1]Annexe 1'!A105:C215,2,0)</f>
        <v>1011.4974680025599</v>
      </c>
      <c r="E103" s="58">
        <f t="shared" si="5"/>
        <v>21.222647422519199</v>
      </c>
      <c r="F103" s="22"/>
    </row>
    <row r="104" spans="1:6" ht="14.25">
      <c r="A104" s="35" t="s">
        <v>92</v>
      </c>
      <c r="B104" s="59">
        <f t="shared" si="7"/>
        <v>863.99794281494405</v>
      </c>
      <c r="C104" s="59">
        <f t="shared" si="6"/>
        <v>395.61268980307204</v>
      </c>
      <c r="D104" s="59">
        <f>VLOOKUP(A104,'[1]Annexe 1'!A106:C216,2,0)</f>
        <v>1061.8042877164801</v>
      </c>
      <c r="E104" s="60">
        <f t="shared" si="5"/>
        <v>21.599948570373602</v>
      </c>
      <c r="F104" s="22"/>
    </row>
    <row r="105" spans="1:6" ht="14.25">
      <c r="A105" s="37" t="s">
        <v>93</v>
      </c>
      <c r="B105" s="57">
        <f t="shared" si="7"/>
        <v>848.90589690076797</v>
      </c>
      <c r="C105" s="57">
        <f t="shared" si="6"/>
        <v>325.18314220358388</v>
      </c>
      <c r="D105" s="57">
        <f>VLOOKUP(A105,'[1]Annexe 1'!A107:C217,2,0)</f>
        <v>1011.4974680025599</v>
      </c>
      <c r="E105" s="58">
        <f t="shared" si="5"/>
        <v>21.222647422519199</v>
      </c>
      <c r="F105" s="22"/>
    </row>
    <row r="106" spans="1:6" ht="14.25">
      <c r="A106" s="35" t="s">
        <v>94</v>
      </c>
      <c r="B106" s="59">
        <f t="shared" si="7"/>
        <v>871.30708111910405</v>
      </c>
      <c r="C106" s="59">
        <f t="shared" si="6"/>
        <v>429.72200188915235</v>
      </c>
      <c r="D106" s="59">
        <f>VLOOKUP(A106,'[1]Annexe 1'!A108:C218,2,0)</f>
        <v>1086.1680820636802</v>
      </c>
      <c r="E106" s="60">
        <f t="shared" si="5"/>
        <v>21.782677027977602</v>
      </c>
      <c r="F106" s="22"/>
    </row>
    <row r="107" spans="1:6" ht="14.25">
      <c r="A107" s="37" t="s">
        <v>95</v>
      </c>
      <c r="B107" s="57">
        <f t="shared" si="7"/>
        <v>1103.2078056256319</v>
      </c>
      <c r="C107" s="57">
        <f t="shared" si="6"/>
        <v>1511.9253829196159</v>
      </c>
      <c r="D107" s="57">
        <f>VLOOKUP(A107,'[1]Annexe 1'!A109:C219,2,0)</f>
        <v>1859.1704970854398</v>
      </c>
      <c r="E107" s="58">
        <f t="shared" si="5"/>
        <v>27.580195140640797</v>
      </c>
      <c r="F107" s="22"/>
    </row>
    <row r="108" spans="1:6" ht="14.25">
      <c r="A108" s="35" t="s">
        <v>96</v>
      </c>
      <c r="B108" s="59">
        <f t="shared" si="7"/>
        <v>802.55754441340798</v>
      </c>
      <c r="C108" s="59">
        <f t="shared" si="6"/>
        <v>108.89083059590416</v>
      </c>
      <c r="D108" s="59">
        <f>VLOOKUP(A108,'[1]Annexe 1'!A110:C220,2,0)</f>
        <v>857.00295971136006</v>
      </c>
      <c r="E108" s="60">
        <f t="shared" si="5"/>
        <v>20.0639386103352</v>
      </c>
      <c r="F108" s="22"/>
    </row>
    <row r="109" spans="1:6" ht="14.25">
      <c r="A109" s="37" t="s">
        <v>97</v>
      </c>
      <c r="B109" s="57">
        <f t="shared" si="7"/>
        <v>936.06698156495997</v>
      </c>
      <c r="C109" s="57">
        <f t="shared" si="6"/>
        <v>731.93487063647967</v>
      </c>
      <c r="D109" s="57">
        <f>VLOOKUP(A109,'[1]Annexe 1'!A111:C221,2,0)</f>
        <v>1302.0344168831998</v>
      </c>
      <c r="E109" s="58">
        <f t="shared" si="5"/>
        <v>23.401674539123999</v>
      </c>
      <c r="F109" s="22"/>
    </row>
    <row r="110" spans="1:6" ht="14.25">
      <c r="A110" s="35" t="s">
        <v>98</v>
      </c>
      <c r="B110" s="59">
        <f t="shared" si="7"/>
        <v>1347.9532887468479</v>
      </c>
      <c r="C110" s="59">
        <f t="shared" si="6"/>
        <v>2654.0709708186237</v>
      </c>
      <c r="D110" s="59">
        <f>VLOOKUP(A110,'[1]Annexe 1'!A112:C222,2,0)</f>
        <v>2674.9887741561597</v>
      </c>
      <c r="E110" s="60">
        <f t="shared" si="5"/>
        <v>33.6988322186712</v>
      </c>
      <c r="F110" s="22"/>
    </row>
    <row r="111" spans="1:6" ht="14.25">
      <c r="A111" s="37" t="s">
        <v>99</v>
      </c>
      <c r="B111" s="57">
        <f>D111</f>
        <v>484.47067394880003</v>
      </c>
      <c r="C111" s="57" t="s">
        <v>129</v>
      </c>
      <c r="D111" s="57">
        <f>VLOOKUP(A111,'[1]Annexe 1'!A113:C223,2,0)</f>
        <v>484.47067394880003</v>
      </c>
      <c r="E111" s="58">
        <f t="shared" si="5"/>
        <v>12.11176684872</v>
      </c>
      <c r="F111" s="22"/>
    </row>
    <row r="112" spans="1:6" ht="15" thickBot="1">
      <c r="A112" s="40" t="s">
        <v>100</v>
      </c>
      <c r="B112" s="61">
        <f>$I$7+(0.3*(D112-$I$7))</f>
        <v>847.14484652044803</v>
      </c>
      <c r="C112" s="61">
        <f t="shared" si="6"/>
        <v>316.96490709542377</v>
      </c>
      <c r="D112" s="61">
        <f>VLOOKUP(A112,'[1]Annexe 1'!A114:C224,2,0)</f>
        <v>1005.6273000681599</v>
      </c>
      <c r="E112" s="62">
        <f t="shared" si="5"/>
        <v>21.178621163011201</v>
      </c>
      <c r="F112" s="22"/>
    </row>
    <row r="114" spans="1:6" ht="14.25">
      <c r="A114" s="5" t="s">
        <v>105</v>
      </c>
      <c r="B114" s="4">
        <v>17.61</v>
      </c>
      <c r="F114" s="22"/>
    </row>
    <row r="115" spans="1:6" ht="14.25">
      <c r="A115" s="5" t="s">
        <v>106</v>
      </c>
      <c r="B115" s="4">
        <v>7.15</v>
      </c>
      <c r="F115" s="22"/>
    </row>
    <row r="116" spans="1:6" ht="14.25">
      <c r="A116" s="5"/>
      <c r="B116" s="4"/>
      <c r="F116" s="22"/>
    </row>
    <row r="117" spans="1:6" ht="15.95" customHeight="1">
      <c r="A117" s="18" t="s">
        <v>204</v>
      </c>
    </row>
    <row r="118" spans="1:6" ht="15.95" customHeight="1">
      <c r="A118" s="18"/>
    </row>
    <row r="119" spans="1:6" ht="29.1" customHeight="1">
      <c r="A119" s="191" t="s">
        <v>203</v>
      </c>
      <c r="B119" s="191"/>
      <c r="C119" s="191"/>
      <c r="D119" s="191"/>
      <c r="E119" s="191"/>
    </row>
    <row r="120" spans="1:6" ht="17.100000000000001" customHeight="1">
      <c r="A120" s="154"/>
      <c r="B120" s="154"/>
      <c r="C120" s="154"/>
      <c r="D120" s="154"/>
      <c r="E120" s="154"/>
    </row>
    <row r="121" spans="1:6" ht="75" customHeight="1">
      <c r="A121" s="174" t="s">
        <v>128</v>
      </c>
      <c r="B121" s="174"/>
      <c r="C121" s="174"/>
      <c r="D121" s="174"/>
      <c r="E121" s="174"/>
      <c r="F121" s="22"/>
    </row>
    <row r="122" spans="1:6" ht="15">
      <c r="A122" s="117"/>
    </row>
    <row r="130" spans="7:7" ht="15.95" customHeight="1">
      <c r="G130" s="153"/>
    </row>
  </sheetData>
  <autoFilter ref="A8:E112" xr:uid="{00000000-0001-0000-0200-000000000000}"/>
  <mergeCells count="4">
    <mergeCell ref="A1:E1"/>
    <mergeCell ref="A3:E3"/>
    <mergeCell ref="A121:E121"/>
    <mergeCell ref="A119:E119"/>
  </mergeCells>
  <pageMargins left="0.7" right="0.7" top="0.5" bottom="0.5" header="0.05" footer="0.05"/>
  <pageSetup paperSize="9" scale="78" fitToHeight="3"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W56"/>
  <sheetViews>
    <sheetView topLeftCell="A33" zoomScale="90" zoomScaleNormal="90" workbookViewId="0">
      <selection activeCell="H61" sqref="H61"/>
    </sheetView>
  </sheetViews>
  <sheetFormatPr defaultColWidth="10.8515625" defaultRowHeight="14.25"/>
  <cols>
    <col min="1" max="1" width="38.34765625" style="22" bestFit="1" customWidth="1"/>
    <col min="2" max="3" width="14.796875" style="22" customWidth="1"/>
    <col min="4" max="4" width="17.87890625" style="26" customWidth="1"/>
    <col min="5" max="5" width="16.76953125" style="26" customWidth="1"/>
    <col min="6" max="6" width="14.796875" style="26" customWidth="1"/>
    <col min="7" max="7" width="5.0546875" style="22" customWidth="1"/>
    <col min="8" max="8" width="38.34765625" style="22" bestFit="1" customWidth="1"/>
    <col min="9" max="10" width="14.796875" style="22" customWidth="1"/>
    <col min="11" max="11" width="17.87890625" style="121" customWidth="1"/>
    <col min="12" max="12" width="15.53515625" style="121" customWidth="1"/>
    <col min="13" max="13" width="14.0546875" style="121" customWidth="1"/>
    <col min="14" max="14" width="0.12109375" style="22" customWidth="1"/>
    <col min="15" max="16384" width="10.8515625" style="22"/>
  </cols>
  <sheetData>
    <row r="1" spans="1:23" s="23" customFormat="1" ht="15.95" customHeight="1">
      <c r="A1" s="189" t="s">
        <v>119</v>
      </c>
      <c r="B1" s="189"/>
      <c r="C1" s="189"/>
      <c r="D1" s="189"/>
      <c r="E1" s="189"/>
      <c r="F1" s="189"/>
      <c r="H1" s="189" t="s">
        <v>119</v>
      </c>
      <c r="I1" s="189"/>
      <c r="J1" s="189"/>
      <c r="K1" s="189"/>
      <c r="L1" s="189"/>
      <c r="M1" s="189"/>
      <c r="N1" s="22"/>
      <c r="O1" s="22"/>
      <c r="P1" s="22"/>
      <c r="Q1" s="22"/>
      <c r="R1" s="22"/>
      <c r="S1" s="22"/>
      <c r="T1" s="22"/>
      <c r="U1" s="22"/>
      <c r="V1" s="22"/>
      <c r="W1" s="22"/>
    </row>
    <row r="2" spans="1:23">
      <c r="A2" s="63"/>
      <c r="M2" s="73"/>
      <c r="N2" s="74">
        <v>779.22</v>
      </c>
    </row>
    <row r="3" spans="1:23" s="63" customFormat="1" ht="44.1" customHeight="1">
      <c r="A3" s="190" t="s">
        <v>191</v>
      </c>
      <c r="B3" s="190"/>
      <c r="C3" s="190"/>
      <c r="D3" s="190"/>
      <c r="E3" s="190"/>
      <c r="F3" s="190"/>
      <c r="H3" s="190" t="s">
        <v>191</v>
      </c>
      <c r="I3" s="190"/>
      <c r="J3" s="190"/>
      <c r="K3" s="190"/>
      <c r="L3" s="190"/>
      <c r="M3" s="190"/>
    </row>
    <row r="4" spans="1:23" s="63" customFormat="1" ht="15.95" customHeight="1">
      <c r="A4" s="70"/>
      <c r="H4" s="70"/>
    </row>
    <row r="5" spans="1:23">
      <c r="A5" s="22" t="s">
        <v>195</v>
      </c>
      <c r="H5" s="22" t="s">
        <v>195</v>
      </c>
    </row>
    <row r="6" spans="1:23" ht="23.25" customHeight="1" thickBot="1">
      <c r="A6" s="124"/>
      <c r="H6" s="124"/>
    </row>
    <row r="7" spans="1:23" ht="32.1" customHeight="1">
      <c r="A7" s="185" t="s">
        <v>122</v>
      </c>
      <c r="B7" s="186"/>
      <c r="C7" s="186"/>
      <c r="D7" s="186"/>
      <c r="E7" s="186"/>
      <c r="F7" s="188"/>
      <c r="H7" s="185" t="s">
        <v>123</v>
      </c>
      <c r="I7" s="186"/>
      <c r="J7" s="186"/>
      <c r="K7" s="186"/>
      <c r="L7" s="186"/>
      <c r="M7" s="188"/>
    </row>
    <row r="8" spans="1:23" s="63" customFormat="1" ht="30.95" customHeight="1">
      <c r="A8" s="145" t="s">
        <v>121</v>
      </c>
      <c r="B8" s="146" t="s">
        <v>101</v>
      </c>
      <c r="C8" s="146" t="s">
        <v>130</v>
      </c>
      <c r="D8" s="147" t="s">
        <v>125</v>
      </c>
      <c r="E8" s="155" t="s">
        <v>102</v>
      </c>
      <c r="F8" s="156" t="s">
        <v>190</v>
      </c>
      <c r="H8" s="145" t="s">
        <v>121</v>
      </c>
      <c r="I8" s="157" t="s">
        <v>101</v>
      </c>
      <c r="J8" s="157" t="s">
        <v>130</v>
      </c>
      <c r="K8" s="147" t="s">
        <v>125</v>
      </c>
      <c r="L8" s="158" t="s">
        <v>102</v>
      </c>
      <c r="M8" s="156" t="s">
        <v>190</v>
      </c>
    </row>
    <row r="9" spans="1:23" s="63" customFormat="1" ht="14.1" customHeight="1">
      <c r="A9" s="119"/>
      <c r="B9" s="56"/>
      <c r="C9" s="56"/>
      <c r="D9" s="10"/>
      <c r="E9" s="72"/>
      <c r="F9" s="77"/>
      <c r="H9" s="119"/>
      <c r="I9" s="67"/>
      <c r="J9" s="67"/>
      <c r="K9" s="10"/>
      <c r="L9" s="68"/>
      <c r="M9" s="77"/>
    </row>
    <row r="10" spans="1:23">
      <c r="A10" s="78" t="s">
        <v>104</v>
      </c>
      <c r="B10" s="75">
        <v>43</v>
      </c>
      <c r="C10" s="75">
        <v>46</v>
      </c>
      <c r="D10" s="57">
        <f t="shared" ref="D10:D18" si="0">$N$2+(0.3*(F10-$N$2))</f>
        <v>995.89580999999998</v>
      </c>
      <c r="E10" s="57">
        <f>2*(F10-D10)</f>
        <v>1011.1537799999996</v>
      </c>
      <c r="F10" s="58">
        <f>VLOOKUP(A10,'[1]Annexe 2'!A10:D51,4,0)</f>
        <v>1501.4726999999998</v>
      </c>
      <c r="H10" s="78" t="s">
        <v>104</v>
      </c>
      <c r="I10" s="29">
        <v>52</v>
      </c>
      <c r="J10" s="29">
        <v>56</v>
      </c>
      <c r="K10" s="57">
        <f>$N$2+(0.3*(M10-$N$2))</f>
        <v>1141.0381709999999</v>
      </c>
      <c r="L10" s="57">
        <f t="shared" ref="L10:L50" si="1">2*(M10-K10)</f>
        <v>1688.4847979999995</v>
      </c>
      <c r="M10" s="58">
        <f>VLOOKUP(H10,'[1]Annexe 2'!G10:J51,4,0)</f>
        <v>1985.2805699999997</v>
      </c>
    </row>
    <row r="11" spans="1:23">
      <c r="A11" s="79" t="s">
        <v>3</v>
      </c>
      <c r="B11" s="76">
        <v>43</v>
      </c>
      <c r="C11" s="76">
        <v>46</v>
      </c>
      <c r="D11" s="59">
        <f t="shared" si="0"/>
        <v>984.89061569807996</v>
      </c>
      <c r="E11" s="59">
        <f>2*(F11-D11)</f>
        <v>959.79620659103966</v>
      </c>
      <c r="F11" s="60">
        <f>VLOOKUP(A11,'[1]Annexe 2'!A11:D52,4,0)</f>
        <v>1464.7887189935998</v>
      </c>
      <c r="H11" s="49" t="s">
        <v>3</v>
      </c>
      <c r="I11" s="32">
        <v>52</v>
      </c>
      <c r="J11" s="32">
        <v>56</v>
      </c>
      <c r="K11" s="59">
        <f>$N$2+(0.3*(M11-$N$2))</f>
        <v>1126.4868585341278</v>
      </c>
      <c r="L11" s="59">
        <f t="shared" si="1"/>
        <v>1620.5786731592634</v>
      </c>
      <c r="M11" s="60">
        <f>VLOOKUP(H11,'[1]Annexe 2'!G11:J52,4,0)</f>
        <v>1936.7761951137595</v>
      </c>
    </row>
    <row r="12" spans="1:23">
      <c r="A12" s="48" t="s">
        <v>4</v>
      </c>
      <c r="B12" s="28">
        <v>43</v>
      </c>
      <c r="C12" s="28">
        <v>46</v>
      </c>
      <c r="D12" s="57">
        <f t="shared" si="0"/>
        <v>1023.104629725192</v>
      </c>
      <c r="E12" s="57">
        <f>2*(F12-D12)</f>
        <v>1138.1282720508959</v>
      </c>
      <c r="F12" s="58">
        <f>VLOOKUP(A12,'[1]Annexe 2'!A12:D53,4,0)</f>
        <v>1592.16876575064</v>
      </c>
      <c r="H12" s="48" t="s">
        <v>4</v>
      </c>
      <c r="I12" s="29">
        <v>52</v>
      </c>
      <c r="J12" s="29">
        <v>56</v>
      </c>
      <c r="K12" s="57">
        <f>$N$2+(0.3*(M12-$N$2))</f>
        <v>1177.0142770810874</v>
      </c>
      <c r="L12" s="57">
        <f t="shared" si="1"/>
        <v>1856.3732930450738</v>
      </c>
      <c r="M12" s="58">
        <f>VLOOKUP(H12,'[1]Annexe 2'!G12:J53,4,0)</f>
        <v>2105.2009236036242</v>
      </c>
    </row>
    <row r="13" spans="1:23">
      <c r="A13" s="49" t="s">
        <v>8</v>
      </c>
      <c r="B13" s="31">
        <v>43</v>
      </c>
      <c r="C13" s="31">
        <v>46</v>
      </c>
      <c r="D13" s="59">
        <f t="shared" si="0"/>
        <v>887.06933203921199</v>
      </c>
      <c r="E13" s="59">
        <f>2*(F13-D13)</f>
        <v>503.29688284965596</v>
      </c>
      <c r="F13" s="60">
        <f>VLOOKUP(A13,'[1]Annexe 2'!A13:D54,4,0)</f>
        <v>1138.71777346404</v>
      </c>
      <c r="H13" s="49" t="s">
        <v>8</v>
      </c>
      <c r="I13" s="32">
        <v>52</v>
      </c>
      <c r="J13" s="32">
        <v>56</v>
      </c>
      <c r="K13" s="59">
        <f>$N$2+(0.3*(M13-$N$2))</f>
        <v>997.14538347406926</v>
      </c>
      <c r="L13" s="59">
        <f t="shared" si="1"/>
        <v>1016.9851228789896</v>
      </c>
      <c r="M13" s="60">
        <f>VLOOKUP(H13,'[1]Annexe 2'!G13:J54,4,0)</f>
        <v>1505.6379449135641</v>
      </c>
    </row>
    <row r="14" spans="1:23">
      <c r="A14" s="48" t="s">
        <v>5</v>
      </c>
      <c r="B14" s="28">
        <v>43</v>
      </c>
      <c r="C14" s="28">
        <v>46</v>
      </c>
      <c r="D14" s="57">
        <f t="shared" si="0"/>
        <v>887.06933203921199</v>
      </c>
      <c r="E14" s="57">
        <f>2*(F14-D14)</f>
        <v>503.29688284965596</v>
      </c>
      <c r="F14" s="58">
        <f>VLOOKUP(A14,'[1]Annexe 2'!A14:D55,4,0)</f>
        <v>1138.71777346404</v>
      </c>
      <c r="H14" s="48" t="s">
        <v>5</v>
      </c>
      <c r="I14" s="29">
        <v>52</v>
      </c>
      <c r="J14" s="29">
        <v>56</v>
      </c>
      <c r="K14" s="57">
        <f>$N$2+(0.3*(M14-$N$2))</f>
        <v>997.14538347406926</v>
      </c>
      <c r="L14" s="57">
        <f t="shared" si="1"/>
        <v>1016.9851228789896</v>
      </c>
      <c r="M14" s="58">
        <f>VLOOKUP(H14,'[1]Annexe 2'!G14:J55,4,0)</f>
        <v>1505.6379449135641</v>
      </c>
    </row>
    <row r="15" spans="1:23">
      <c r="A15" s="49" t="s">
        <v>9</v>
      </c>
      <c r="B15" s="31">
        <v>42</v>
      </c>
      <c r="C15" s="31">
        <v>45</v>
      </c>
      <c r="D15" s="59">
        <f t="shared" si="0"/>
        <v>704.42093988944998</v>
      </c>
      <c r="E15" s="59" t="s">
        <v>129</v>
      </c>
      <c r="F15" s="60">
        <f>VLOOKUP(A15,'[1]Annexe 2'!A15:D56,4,0)</f>
        <v>529.88979963149995</v>
      </c>
      <c r="H15" s="49" t="s">
        <v>9</v>
      </c>
      <c r="I15" s="32">
        <v>51</v>
      </c>
      <c r="J15" s="32">
        <v>55</v>
      </c>
      <c r="K15" s="59">
        <f>M15</f>
        <v>699.45453551358003</v>
      </c>
      <c r="L15" s="59" t="s">
        <v>129</v>
      </c>
      <c r="M15" s="60">
        <f>VLOOKUP(H15,'[1]Annexe 2'!G15:J56,4,0)</f>
        <v>699.45453551358003</v>
      </c>
    </row>
    <row r="16" spans="1:23">
      <c r="A16" s="48" t="s">
        <v>10</v>
      </c>
      <c r="B16" s="28">
        <v>42</v>
      </c>
      <c r="C16" s="28">
        <v>45</v>
      </c>
      <c r="D16" s="57">
        <f t="shared" si="0"/>
        <v>943.0077142442251</v>
      </c>
      <c r="E16" s="57">
        <f>2*(F16-D16)</f>
        <v>764.34266647305003</v>
      </c>
      <c r="F16" s="58">
        <f>VLOOKUP(A16,'[1]Annexe 2'!A16:D57,4,0)</f>
        <v>1325.1790474807501</v>
      </c>
      <c r="H16" s="48" t="s">
        <v>10</v>
      </c>
      <c r="I16" s="29">
        <v>51</v>
      </c>
      <c r="J16" s="29">
        <v>55</v>
      </c>
      <c r="K16" s="57">
        <f>$N$2+(0.3*(M16-$N$2))</f>
        <v>1070.2249028023771</v>
      </c>
      <c r="L16" s="57">
        <f t="shared" si="1"/>
        <v>1358.0228797444261</v>
      </c>
      <c r="M16" s="58">
        <f>VLOOKUP(H16,'[1]Annexe 2'!G16:J57,4,0)</f>
        <v>1749.2363426745901</v>
      </c>
    </row>
    <row r="17" spans="1:13">
      <c r="A17" s="49" t="s">
        <v>11</v>
      </c>
      <c r="B17" s="31">
        <v>43</v>
      </c>
      <c r="C17" s="31">
        <v>46</v>
      </c>
      <c r="D17" s="59">
        <f t="shared" si="0"/>
        <v>954.36639179406006</v>
      </c>
      <c r="E17" s="59">
        <f>2*(F17-D17)</f>
        <v>817.34982837228017</v>
      </c>
      <c r="F17" s="60">
        <f>VLOOKUP(A17,'[1]Annexe 2'!A17:D58,4,0)</f>
        <v>1363.0413059802001</v>
      </c>
      <c r="H17" s="49" t="s">
        <v>11</v>
      </c>
      <c r="I17" s="32">
        <v>52</v>
      </c>
      <c r="J17" s="32">
        <v>56</v>
      </c>
      <c r="K17" s="59">
        <f>$N$2+(0.3*(M17-$N$2))</f>
        <v>1086.1270513721461</v>
      </c>
      <c r="L17" s="59">
        <f t="shared" si="1"/>
        <v>1432.2329064033484</v>
      </c>
      <c r="M17" s="60">
        <f>VLOOKUP(H17,'[1]Annexe 2'!G17:J58,4,0)</f>
        <v>1802.2435045738202</v>
      </c>
    </row>
    <row r="18" spans="1:13">
      <c r="A18" s="48" t="s">
        <v>103</v>
      </c>
      <c r="B18" s="28">
        <v>43</v>
      </c>
      <c r="C18" s="28">
        <v>46</v>
      </c>
      <c r="D18" s="57">
        <f t="shared" si="0"/>
        <v>984.89061569807996</v>
      </c>
      <c r="E18" s="57">
        <f>2*(F18-D18)</f>
        <v>959.79620659103966</v>
      </c>
      <c r="F18" s="58">
        <f>VLOOKUP(A18,'[1]Annexe 2'!A18:D59,4,0)</f>
        <v>1464.7887189935998</v>
      </c>
      <c r="H18" s="48" t="s">
        <v>103</v>
      </c>
      <c r="I18" s="29">
        <v>52</v>
      </c>
      <c r="J18" s="29">
        <v>56</v>
      </c>
      <c r="K18" s="57">
        <f>$N$2+(0.3*(M18-$N$2))</f>
        <v>1126.4868585341278</v>
      </c>
      <c r="L18" s="57">
        <f t="shared" si="1"/>
        <v>1620.5786731592634</v>
      </c>
      <c r="M18" s="58">
        <f>VLOOKUP(H18,'[1]Annexe 2'!G18:J59,4,0)</f>
        <v>1936.7761951137595</v>
      </c>
    </row>
    <row r="19" spans="1:13">
      <c r="A19" s="49" t="s">
        <v>14</v>
      </c>
      <c r="B19" s="31">
        <v>43</v>
      </c>
      <c r="C19" s="31">
        <v>46</v>
      </c>
      <c r="D19" s="59">
        <f>F19</f>
        <v>545.02950819240004</v>
      </c>
      <c r="E19" s="59">
        <v>0</v>
      </c>
      <c r="F19" s="60">
        <f>VLOOKUP(A19,'[1]Annexe 2'!A19:D60,4,0)</f>
        <v>545.02950819240004</v>
      </c>
      <c r="H19" s="49" t="s">
        <v>14</v>
      </c>
      <c r="I19" s="32">
        <v>52</v>
      </c>
      <c r="J19" s="32">
        <v>56</v>
      </c>
      <c r="K19" s="59">
        <f>M19</f>
        <v>720.65012749883999</v>
      </c>
      <c r="L19" s="59">
        <f t="shared" si="1"/>
        <v>0</v>
      </c>
      <c r="M19" s="60">
        <f>VLOOKUP(H19,'[1]Annexe 2'!G19:J60,4,0)</f>
        <v>720.65012749883999</v>
      </c>
    </row>
    <row r="20" spans="1:13">
      <c r="A20" s="48" t="s">
        <v>17</v>
      </c>
      <c r="B20" s="28">
        <v>43</v>
      </c>
      <c r="C20" s="28">
        <v>46</v>
      </c>
      <c r="D20" s="57">
        <f>$N$2+(0.3*(F20-$N$2))</f>
        <v>884.85321377300409</v>
      </c>
      <c r="E20" s="57">
        <f>2*(F20-D20)</f>
        <v>492.95499760735197</v>
      </c>
      <c r="F20" s="58">
        <f>VLOOKUP(A20,'[1]Annexe 2'!A20:D61,4,0)</f>
        <v>1131.3307125766801</v>
      </c>
      <c r="H20" s="48" t="s">
        <v>17</v>
      </c>
      <c r="I20" s="29">
        <v>52</v>
      </c>
      <c r="J20" s="29">
        <v>56</v>
      </c>
      <c r="K20" s="57">
        <f>$N$2+(0.3*(M20-$N$2))</f>
        <v>994.21518265541647</v>
      </c>
      <c r="L20" s="57">
        <f t="shared" si="1"/>
        <v>1003.3108523919434</v>
      </c>
      <c r="M20" s="58">
        <f>VLOOKUP(H20,'[1]Annexe 2'!G20:J61,4,0)</f>
        <v>1495.8706088513882</v>
      </c>
    </row>
    <row r="21" spans="1:13">
      <c r="A21" s="49" t="s">
        <v>19</v>
      </c>
      <c r="B21" s="31">
        <v>42</v>
      </c>
      <c r="C21" s="31">
        <v>45</v>
      </c>
      <c r="D21" s="59">
        <f>$N$2+(0.3*(F21-$N$2))</f>
        <v>944.78386212504006</v>
      </c>
      <c r="E21" s="59">
        <f>2*(F21-D21)</f>
        <v>772.63135658351985</v>
      </c>
      <c r="F21" s="60">
        <f>VLOOKUP(A21,'[1]Annexe 2'!A21:D62,4,0)</f>
        <v>1331.0995404168</v>
      </c>
      <c r="H21" s="49" t="s">
        <v>19</v>
      </c>
      <c r="I21" s="32">
        <v>51</v>
      </c>
      <c r="J21" s="32">
        <v>55</v>
      </c>
      <c r="K21" s="59">
        <f>$N$2+(0.3*(M21-$N$2))</f>
        <v>1072.5694180050527</v>
      </c>
      <c r="L21" s="59">
        <f t="shared" si="1"/>
        <v>1368.9639506902463</v>
      </c>
      <c r="M21" s="60">
        <f>VLOOKUP(H21,'[1]Annexe 2'!G21:J62,4,0)</f>
        <v>1757.0513933501759</v>
      </c>
    </row>
    <row r="22" spans="1:13">
      <c r="A22" s="48" t="s">
        <v>20</v>
      </c>
      <c r="B22" s="28">
        <v>42</v>
      </c>
      <c r="C22" s="28">
        <v>45</v>
      </c>
      <c r="D22" s="57">
        <f>F22</f>
        <v>529.88979963149995</v>
      </c>
      <c r="E22" s="57" t="s">
        <v>129</v>
      </c>
      <c r="F22" s="58">
        <f>VLOOKUP(A22,'[1]Annexe 2'!A22:D63,4,0)</f>
        <v>529.88979963149995</v>
      </c>
      <c r="H22" s="48" t="s">
        <v>20</v>
      </c>
      <c r="I22" s="29">
        <v>51</v>
      </c>
      <c r="J22" s="29">
        <v>55</v>
      </c>
      <c r="K22" s="57">
        <f>M22</f>
        <v>699.45453551358003</v>
      </c>
      <c r="L22" s="57" t="s">
        <v>129</v>
      </c>
      <c r="M22" s="58">
        <f>VLOOKUP(H22,'[1]Annexe 2'!G22:J63,4,0)</f>
        <v>699.45453551358003</v>
      </c>
    </row>
    <row r="23" spans="1:13">
      <c r="A23" s="49" t="s">
        <v>22</v>
      </c>
      <c r="B23" s="31">
        <v>43</v>
      </c>
      <c r="C23" s="31">
        <v>46</v>
      </c>
      <c r="D23" s="59">
        <f>F23</f>
        <v>545.02950819240004</v>
      </c>
      <c r="E23" s="59" t="s">
        <v>129</v>
      </c>
      <c r="F23" s="60">
        <f>VLOOKUP(A23,'[1]Annexe 2'!A23:D64,4,0)</f>
        <v>545.02950819240004</v>
      </c>
      <c r="H23" s="49" t="s">
        <v>22</v>
      </c>
      <c r="I23" s="32">
        <v>52</v>
      </c>
      <c r="J23" s="32">
        <v>56</v>
      </c>
      <c r="K23" s="59">
        <f>M23</f>
        <v>720.65012749883999</v>
      </c>
      <c r="L23" s="59" t="s">
        <v>129</v>
      </c>
      <c r="M23" s="60">
        <f>VLOOKUP(H23,'[1]Annexe 2'!G23:J64,4,0)</f>
        <v>720.65012749883999</v>
      </c>
    </row>
    <row r="24" spans="1:13">
      <c r="A24" s="48" t="s">
        <v>23</v>
      </c>
      <c r="B24" s="28">
        <v>43</v>
      </c>
      <c r="C24" s="28">
        <v>46</v>
      </c>
      <c r="D24" s="57">
        <f>F24</f>
        <v>545.02950819240004</v>
      </c>
      <c r="E24" s="57" t="s">
        <v>129</v>
      </c>
      <c r="F24" s="58">
        <f>VLOOKUP(A24,'[1]Annexe 2'!A24:D65,4,0)</f>
        <v>545.02950819240004</v>
      </c>
      <c r="H24" s="48" t="s">
        <v>23</v>
      </c>
      <c r="I24" s="29">
        <v>52</v>
      </c>
      <c r="J24" s="29">
        <v>56</v>
      </c>
      <c r="K24" s="57">
        <f>M24</f>
        <v>720.65012749883999</v>
      </c>
      <c r="L24" s="57" t="s">
        <v>129</v>
      </c>
      <c r="M24" s="58">
        <f>VLOOKUP(H24,'[1]Annexe 2'!G24:J65,4,0)</f>
        <v>720.65012749883999</v>
      </c>
    </row>
    <row r="25" spans="1:13">
      <c r="A25" s="49" t="s">
        <v>25</v>
      </c>
      <c r="B25" s="31">
        <v>42</v>
      </c>
      <c r="C25" s="31">
        <v>45</v>
      </c>
      <c r="D25" s="59">
        <f t="shared" ref="D25:D50" si="2">$N$2+(0.3*(F25-$N$2))</f>
        <v>1096.581437343945</v>
      </c>
      <c r="E25" s="59">
        <f t="shared" ref="E25:E50" si="3">2*(F25-D25)</f>
        <v>1481.0200409384101</v>
      </c>
      <c r="F25" s="60">
        <f>VLOOKUP(A25,'[1]Annexe 2'!A25:D66,4,0)</f>
        <v>1837.0914578131501</v>
      </c>
      <c r="H25" s="49" t="s">
        <v>25</v>
      </c>
      <c r="I25" s="32">
        <v>51</v>
      </c>
      <c r="J25" s="32">
        <v>55</v>
      </c>
      <c r="K25" s="59">
        <f t="shared" ref="K25:K50" si="4">$N$2+(0.3*(M25-$N$2))</f>
        <v>1272.9422172940076</v>
      </c>
      <c r="L25" s="59">
        <f t="shared" si="1"/>
        <v>2304.0370140387013</v>
      </c>
      <c r="M25" s="60">
        <f>VLOOKUP(H25,'[1]Annexe 2'!G25:J66,4,0)</f>
        <v>2424.9607243133582</v>
      </c>
    </row>
    <row r="26" spans="1:13">
      <c r="A26" s="48" t="s">
        <v>27</v>
      </c>
      <c r="B26" s="28">
        <v>43</v>
      </c>
      <c r="C26" s="28">
        <v>46</v>
      </c>
      <c r="D26" s="57">
        <f t="shared" si="2"/>
        <v>887.06933203921199</v>
      </c>
      <c r="E26" s="57">
        <f t="shared" si="3"/>
        <v>503.29688284965596</v>
      </c>
      <c r="F26" s="58">
        <f>VLOOKUP(A26,'[1]Annexe 2'!A26:D67,4,0)</f>
        <v>1138.71777346404</v>
      </c>
      <c r="H26" s="48" t="s">
        <v>27</v>
      </c>
      <c r="I26" s="29">
        <v>52</v>
      </c>
      <c r="J26" s="29">
        <v>56</v>
      </c>
      <c r="K26" s="57">
        <f t="shared" si="4"/>
        <v>997.14538347406926</v>
      </c>
      <c r="L26" s="57">
        <f t="shared" si="1"/>
        <v>1016.9851228789896</v>
      </c>
      <c r="M26" s="58">
        <f>VLOOKUP(H26,'[1]Annexe 2'!G26:J67,4,0)</f>
        <v>1505.6379449135641</v>
      </c>
    </row>
    <row r="27" spans="1:13">
      <c r="A27" s="49" t="s">
        <v>28</v>
      </c>
      <c r="B27" s="31">
        <v>43</v>
      </c>
      <c r="C27" s="31">
        <v>46</v>
      </c>
      <c r="D27" s="59">
        <f t="shared" si="2"/>
        <v>967.01790240241201</v>
      </c>
      <c r="E27" s="59">
        <f t="shared" si="3"/>
        <v>876.39021121125575</v>
      </c>
      <c r="F27" s="60">
        <f>VLOOKUP(A27,'[1]Annexe 2'!A27:D68,4,0)</f>
        <v>1405.2130080080399</v>
      </c>
      <c r="H27" s="49" t="s">
        <v>28</v>
      </c>
      <c r="I27" s="32">
        <v>52</v>
      </c>
      <c r="J27" s="32">
        <v>56</v>
      </c>
      <c r="K27" s="59">
        <f t="shared" si="4"/>
        <v>1102.8551598431891</v>
      </c>
      <c r="L27" s="59">
        <f t="shared" si="1"/>
        <v>1510.2974126015497</v>
      </c>
      <c r="M27" s="60">
        <f>VLOOKUP(H27,'[1]Annexe 2'!G27:J68,4,0)</f>
        <v>1858.0038661439639</v>
      </c>
    </row>
    <row r="28" spans="1:13">
      <c r="A28" s="48" t="s">
        <v>30</v>
      </c>
      <c r="B28" s="28">
        <v>43</v>
      </c>
      <c r="C28" s="28">
        <v>46</v>
      </c>
      <c r="D28" s="57">
        <f t="shared" si="2"/>
        <v>1172.924042766336</v>
      </c>
      <c r="E28" s="57">
        <f t="shared" si="3"/>
        <v>1837.2855329095678</v>
      </c>
      <c r="F28" s="58">
        <f>VLOOKUP(A28,'[1]Annexe 2'!A28:D69,4,0)</f>
        <v>2091.5668092211199</v>
      </c>
      <c r="H28" s="48" t="s">
        <v>30</v>
      </c>
      <c r="I28" s="29">
        <v>52</v>
      </c>
      <c r="J28" s="29">
        <v>56</v>
      </c>
      <c r="K28" s="57">
        <f t="shared" si="4"/>
        <v>1375.1088343243773</v>
      </c>
      <c r="L28" s="57">
        <f t="shared" si="1"/>
        <v>2780.8145601804281</v>
      </c>
      <c r="M28" s="58">
        <f>VLOOKUP(H28,'[1]Annexe 2'!G28:J69,4,0)</f>
        <v>2765.5161144145914</v>
      </c>
    </row>
    <row r="29" spans="1:13">
      <c r="A29" s="49" t="s">
        <v>32</v>
      </c>
      <c r="B29" s="31">
        <v>42</v>
      </c>
      <c r="C29" s="31">
        <v>46</v>
      </c>
      <c r="D29" s="59">
        <f t="shared" si="2"/>
        <v>1411.3925696011052</v>
      </c>
      <c r="E29" s="59">
        <f t="shared" si="3"/>
        <v>2950.1386581384904</v>
      </c>
      <c r="F29" s="60">
        <f>VLOOKUP(A29,'[1]Annexe 2'!A29:D70,4,0)</f>
        <v>2886.4618986703504</v>
      </c>
      <c r="H29" s="49" t="s">
        <v>32</v>
      </c>
      <c r="I29" s="32">
        <v>51</v>
      </c>
      <c r="J29" s="32">
        <v>56</v>
      </c>
      <c r="K29" s="59">
        <f t="shared" si="4"/>
        <v>1688.492911873459</v>
      </c>
      <c r="L29" s="59">
        <f t="shared" si="1"/>
        <v>4243.2735887428071</v>
      </c>
      <c r="M29" s="60">
        <f>VLOOKUP(H29,'[1]Annexe 2'!G29:J70,4,0)</f>
        <v>3810.1297062448625</v>
      </c>
    </row>
    <row r="30" spans="1:13">
      <c r="A30" s="48" t="s">
        <v>34</v>
      </c>
      <c r="B30" s="28">
        <v>46</v>
      </c>
      <c r="C30" s="28">
        <v>47</v>
      </c>
      <c r="D30" s="57">
        <f t="shared" si="2"/>
        <v>973.02491538000834</v>
      </c>
      <c r="E30" s="57">
        <f t="shared" si="3"/>
        <v>904.42293844003893</v>
      </c>
      <c r="F30" s="58">
        <f>VLOOKUP(A30,'[1]Annexe 2'!A30:D71,4,0)</f>
        <v>1425.2363846000278</v>
      </c>
      <c r="H30" s="48" t="s">
        <v>34</v>
      </c>
      <c r="I30" s="29">
        <v>56</v>
      </c>
      <c r="J30" s="29">
        <v>57</v>
      </c>
      <c r="K30" s="57">
        <f t="shared" si="4"/>
        <v>1119.8674519751628</v>
      </c>
      <c r="L30" s="57">
        <f t="shared" si="1"/>
        <v>1589.6881092174258</v>
      </c>
      <c r="M30" s="58">
        <f>VLOOKUP(H30,'[1]Annexe 2'!G30:J71,4,0)</f>
        <v>1914.7115065838757</v>
      </c>
    </row>
    <row r="31" spans="1:13">
      <c r="A31" s="49" t="s">
        <v>36</v>
      </c>
      <c r="B31" s="31">
        <v>46</v>
      </c>
      <c r="C31" s="31">
        <v>47</v>
      </c>
      <c r="D31" s="59">
        <f t="shared" si="2"/>
        <v>973.02491538000834</v>
      </c>
      <c r="E31" s="59">
        <f t="shared" si="3"/>
        <v>904.42293844003893</v>
      </c>
      <c r="F31" s="60">
        <f>VLOOKUP(A31,'[1]Annexe 2'!A31:D72,4,0)</f>
        <v>1425.2363846000278</v>
      </c>
      <c r="H31" s="49" t="s">
        <v>36</v>
      </c>
      <c r="I31" s="32">
        <v>56</v>
      </c>
      <c r="J31" s="32">
        <v>57</v>
      </c>
      <c r="K31" s="59">
        <f t="shared" si="4"/>
        <v>1119.8674519751628</v>
      </c>
      <c r="L31" s="59">
        <f t="shared" si="1"/>
        <v>1589.6881092174258</v>
      </c>
      <c r="M31" s="60">
        <f>VLOOKUP(H31,'[1]Annexe 2'!G31:J72,4,0)</f>
        <v>1914.7115065838757</v>
      </c>
    </row>
    <row r="32" spans="1:13">
      <c r="A32" s="48" t="s">
        <v>37</v>
      </c>
      <c r="B32" s="28">
        <v>43</v>
      </c>
      <c r="C32" s="28">
        <v>46</v>
      </c>
      <c r="D32" s="57">
        <f t="shared" si="2"/>
        <v>970.47532741899602</v>
      </c>
      <c r="E32" s="57">
        <f t="shared" si="3"/>
        <v>892.5248612886478</v>
      </c>
      <c r="F32" s="58">
        <f>VLOOKUP(A32,'[1]Annexe 2'!A32:D73,4,0)</f>
        <v>1416.7377580633199</v>
      </c>
      <c r="H32" s="48" t="s">
        <v>37</v>
      </c>
      <c r="I32" s="29">
        <v>52</v>
      </c>
      <c r="J32" s="29">
        <v>56</v>
      </c>
      <c r="K32" s="57">
        <f t="shared" si="4"/>
        <v>1107.4266440317836</v>
      </c>
      <c r="L32" s="57">
        <f t="shared" si="1"/>
        <v>1531.6310054816568</v>
      </c>
      <c r="M32" s="58">
        <f>VLOOKUP(H32,'[1]Annexe 2'!G32:J73,4,0)</f>
        <v>1873.2421467726119</v>
      </c>
    </row>
    <row r="33" spans="1:13">
      <c r="A33" s="49" t="s">
        <v>41</v>
      </c>
      <c r="B33" s="31">
        <v>42</v>
      </c>
      <c r="C33" s="31">
        <v>45</v>
      </c>
      <c r="D33" s="59">
        <f t="shared" si="2"/>
        <v>1155.4943193561598</v>
      </c>
      <c r="E33" s="59">
        <f t="shared" si="3"/>
        <v>1755.9468236620796</v>
      </c>
      <c r="F33" s="60">
        <f>VLOOKUP(A33,'[1]Annexe 2'!A33:D74,4,0)</f>
        <v>2033.4677311871997</v>
      </c>
      <c r="H33" s="49" t="s">
        <v>41</v>
      </c>
      <c r="I33" s="32">
        <v>51</v>
      </c>
      <c r="J33" s="32">
        <v>55</v>
      </c>
      <c r="K33" s="59">
        <f t="shared" si="4"/>
        <v>1350.7072215501312</v>
      </c>
      <c r="L33" s="59">
        <f t="shared" si="1"/>
        <v>2666.9403672339449</v>
      </c>
      <c r="M33" s="60">
        <f>VLOOKUP(H33,'[1]Annexe 2'!G33:J74,4,0)</f>
        <v>2684.1774051671036</v>
      </c>
    </row>
    <row r="34" spans="1:13">
      <c r="A34" s="48" t="s">
        <v>47</v>
      </c>
      <c r="B34" s="28">
        <v>43</v>
      </c>
      <c r="C34" s="28">
        <v>46</v>
      </c>
      <c r="D34" s="57">
        <f t="shared" si="2"/>
        <v>884.85321377300409</v>
      </c>
      <c r="E34" s="57">
        <f t="shared" si="3"/>
        <v>492.95499760735197</v>
      </c>
      <c r="F34" s="58">
        <f>VLOOKUP(A34,'[1]Annexe 2'!A34:D75,4,0)</f>
        <v>1131.3307125766801</v>
      </c>
      <c r="H34" s="48" t="s">
        <v>47</v>
      </c>
      <c r="I34" s="29">
        <v>52</v>
      </c>
      <c r="J34" s="29">
        <v>56</v>
      </c>
      <c r="K34" s="57">
        <f t="shared" si="4"/>
        <v>994.21518265541647</v>
      </c>
      <c r="L34" s="57">
        <f t="shared" si="1"/>
        <v>1003.3108523919434</v>
      </c>
      <c r="M34" s="58">
        <f>VLOOKUP(H34,'[1]Annexe 2'!G34:J75,4,0)</f>
        <v>1495.8706088513882</v>
      </c>
    </row>
    <row r="35" spans="1:13">
      <c r="A35" s="49" t="s">
        <v>48</v>
      </c>
      <c r="B35" s="31">
        <v>46</v>
      </c>
      <c r="C35" s="31">
        <v>47</v>
      </c>
      <c r="D35" s="59">
        <f t="shared" si="2"/>
        <v>927.48333435780967</v>
      </c>
      <c r="E35" s="59">
        <f t="shared" si="3"/>
        <v>691.89556033644499</v>
      </c>
      <c r="F35" s="60">
        <f>VLOOKUP(A35,'[1]Annexe 2'!A35:D76,4,0)</f>
        <v>1273.4311145260322</v>
      </c>
      <c r="H35" s="49" t="s">
        <v>48</v>
      </c>
      <c r="I35" s="32">
        <v>56</v>
      </c>
      <c r="J35" s="32">
        <v>57</v>
      </c>
      <c r="K35" s="59">
        <f t="shared" si="4"/>
        <v>1058.6853279756433</v>
      </c>
      <c r="L35" s="59">
        <f t="shared" si="1"/>
        <v>1304.1715305530024</v>
      </c>
      <c r="M35" s="60">
        <f>VLOOKUP(H35,'[1]Annexe 2'!G35:J76,4,0)</f>
        <v>1710.7710932521445</v>
      </c>
    </row>
    <row r="36" spans="1:13">
      <c r="A36" s="48" t="s">
        <v>51</v>
      </c>
      <c r="B36" s="28">
        <v>43</v>
      </c>
      <c r="C36" s="28">
        <v>46</v>
      </c>
      <c r="D36" s="57">
        <f t="shared" si="2"/>
        <v>884.85321377300409</v>
      </c>
      <c r="E36" s="57">
        <f t="shared" si="3"/>
        <v>492.95499760735197</v>
      </c>
      <c r="F36" s="58">
        <f>VLOOKUP(A36,'[1]Annexe 2'!A36:D77,4,0)</f>
        <v>1131.3307125766801</v>
      </c>
      <c r="H36" s="48" t="s">
        <v>51</v>
      </c>
      <c r="I36" s="29">
        <v>52</v>
      </c>
      <c r="J36" s="29">
        <v>56</v>
      </c>
      <c r="K36" s="57">
        <f t="shared" si="4"/>
        <v>994.21518265541647</v>
      </c>
      <c r="L36" s="57">
        <f t="shared" si="1"/>
        <v>1003.3108523919434</v>
      </c>
      <c r="M36" s="58">
        <f>VLOOKUP(H36,'[1]Annexe 2'!G36:J77,4,0)</f>
        <v>1495.8706088513882</v>
      </c>
    </row>
    <row r="37" spans="1:13">
      <c r="A37" s="49" t="s">
        <v>54</v>
      </c>
      <c r="B37" s="31">
        <v>42</v>
      </c>
      <c r="C37" s="31">
        <v>46</v>
      </c>
      <c r="D37" s="59">
        <f t="shared" si="2"/>
        <v>1423.1846915199899</v>
      </c>
      <c r="E37" s="59">
        <f t="shared" si="3"/>
        <v>3005.1685604266195</v>
      </c>
      <c r="F37" s="60">
        <f>VLOOKUP(A37,'[1]Annexe 2'!A37:D78,4,0)</f>
        <v>2925.7689717332996</v>
      </c>
      <c r="H37" s="49" t="s">
        <v>54</v>
      </c>
      <c r="I37" s="32">
        <v>51</v>
      </c>
      <c r="J37" s="32">
        <v>56</v>
      </c>
      <c r="K37" s="59">
        <f t="shared" si="4"/>
        <v>1704.0585128063867</v>
      </c>
      <c r="L37" s="59">
        <f t="shared" si="1"/>
        <v>4315.9130597631383</v>
      </c>
      <c r="M37" s="60">
        <f>VLOOKUP(H37,'[1]Annexe 2'!G37:J78,4,0)</f>
        <v>3862.0150426879559</v>
      </c>
    </row>
    <row r="38" spans="1:13">
      <c r="A38" s="48" t="s">
        <v>55</v>
      </c>
      <c r="B38" s="28">
        <v>42</v>
      </c>
      <c r="C38" s="28">
        <v>46</v>
      </c>
      <c r="D38" s="57">
        <f t="shared" si="2"/>
        <v>1411.3925696011052</v>
      </c>
      <c r="E38" s="57">
        <f t="shared" si="3"/>
        <v>2950.1386581384904</v>
      </c>
      <c r="F38" s="58">
        <f>VLOOKUP(A38,'[1]Annexe 2'!A38:D79,4,0)</f>
        <v>2886.4618986703504</v>
      </c>
      <c r="H38" s="48" t="s">
        <v>55</v>
      </c>
      <c r="I38" s="29">
        <v>51</v>
      </c>
      <c r="J38" s="29">
        <v>56</v>
      </c>
      <c r="K38" s="57">
        <f t="shared" si="4"/>
        <v>1688.492911873459</v>
      </c>
      <c r="L38" s="57">
        <f t="shared" si="1"/>
        <v>4243.2735887428071</v>
      </c>
      <c r="M38" s="58">
        <f>VLOOKUP(H38,'[1]Annexe 2'!G38:J79,4,0)</f>
        <v>3810.1297062448625</v>
      </c>
    </row>
    <row r="39" spans="1:13">
      <c r="A39" s="49" t="s">
        <v>57</v>
      </c>
      <c r="B39" s="31">
        <v>46</v>
      </c>
      <c r="C39" s="31">
        <v>47</v>
      </c>
      <c r="D39" s="59">
        <f t="shared" si="2"/>
        <v>898.79757692051885</v>
      </c>
      <c r="E39" s="59">
        <f t="shared" si="3"/>
        <v>558.02869229575435</v>
      </c>
      <c r="F39" s="60">
        <f>VLOOKUP(A39,'[1]Annexe 2'!A39:D80,4,0)</f>
        <v>1177.811923068396</v>
      </c>
      <c r="H39" s="49" t="s">
        <v>57</v>
      </c>
      <c r="I39" s="32">
        <v>56</v>
      </c>
      <c r="J39" s="32">
        <v>57</v>
      </c>
      <c r="K39" s="59">
        <f t="shared" si="4"/>
        <v>1020.1478962669596</v>
      </c>
      <c r="L39" s="59">
        <f t="shared" si="1"/>
        <v>1124.330182579145</v>
      </c>
      <c r="M39" s="60">
        <f>VLOOKUP(H39,'[1]Annexe 2'!G39:J80,4,0)</f>
        <v>1582.3129875565321</v>
      </c>
    </row>
    <row r="40" spans="1:13">
      <c r="A40" s="48" t="s">
        <v>58</v>
      </c>
      <c r="B40" s="28">
        <v>42</v>
      </c>
      <c r="C40" s="28">
        <v>45</v>
      </c>
      <c r="D40" s="57">
        <f t="shared" si="2"/>
        <v>995.57964604853998</v>
      </c>
      <c r="E40" s="57">
        <f t="shared" si="3"/>
        <v>1009.6783482265198</v>
      </c>
      <c r="F40" s="58">
        <f>VLOOKUP(A40,'[1]Annexe 2'!A40:D81,4,0)</f>
        <v>1500.4188201617999</v>
      </c>
      <c r="H40" s="48" t="s">
        <v>58</v>
      </c>
      <c r="I40" s="29">
        <v>51</v>
      </c>
      <c r="J40" s="29">
        <v>55</v>
      </c>
      <c r="K40" s="57">
        <f t="shared" si="4"/>
        <v>1139.6198527840727</v>
      </c>
      <c r="L40" s="57">
        <f t="shared" si="1"/>
        <v>1681.8659796590064</v>
      </c>
      <c r="M40" s="58">
        <f>VLOOKUP(H40,'[1]Annexe 2'!G40:J81,4,0)</f>
        <v>1980.5528426135759</v>
      </c>
    </row>
    <row r="41" spans="1:13">
      <c r="A41" s="49" t="s">
        <v>59</v>
      </c>
      <c r="B41" s="31">
        <v>42</v>
      </c>
      <c r="C41" s="31">
        <v>45</v>
      </c>
      <c r="D41" s="59">
        <f t="shared" si="2"/>
        <v>1155.4943193561598</v>
      </c>
      <c r="E41" s="59">
        <f t="shared" si="3"/>
        <v>1755.9468236620796</v>
      </c>
      <c r="F41" s="60">
        <f>VLOOKUP(A41,'[1]Annexe 2'!A41:D82,4,0)</f>
        <v>2033.4677311871997</v>
      </c>
      <c r="H41" s="49" t="s">
        <v>59</v>
      </c>
      <c r="I41" s="32">
        <v>51</v>
      </c>
      <c r="J41" s="32">
        <v>55</v>
      </c>
      <c r="K41" s="59">
        <f t="shared" si="4"/>
        <v>1350.7072215501312</v>
      </c>
      <c r="L41" s="59">
        <f t="shared" si="1"/>
        <v>2666.9403672339449</v>
      </c>
      <c r="M41" s="60">
        <f>VLOOKUP(H41,'[1]Annexe 2'!G41:J82,4,0)</f>
        <v>2684.1774051671036</v>
      </c>
    </row>
    <row r="42" spans="1:13">
      <c r="A42" s="48" t="s">
        <v>60</v>
      </c>
      <c r="B42" s="28">
        <v>43</v>
      </c>
      <c r="C42" s="28">
        <v>46</v>
      </c>
      <c r="D42" s="57">
        <f t="shared" si="2"/>
        <v>834.69249890258402</v>
      </c>
      <c r="E42" s="57">
        <f t="shared" si="3"/>
        <v>258.87166154539182</v>
      </c>
      <c r="F42" s="58">
        <f>VLOOKUP(A42,'[1]Annexe 2'!A42:D83,4,0)</f>
        <v>964.12832967527993</v>
      </c>
      <c r="H42" s="48" t="s">
        <v>60</v>
      </c>
      <c r="I42" s="29">
        <v>52</v>
      </c>
      <c r="J42" s="29">
        <v>56</v>
      </c>
      <c r="K42" s="57">
        <f t="shared" si="4"/>
        <v>927.89157077119432</v>
      </c>
      <c r="L42" s="57">
        <f t="shared" si="1"/>
        <v>693.80066359890702</v>
      </c>
      <c r="M42" s="58">
        <f>VLOOKUP(H42,'[1]Annexe 2'!G42:J83,4,0)</f>
        <v>1274.7919025706478</v>
      </c>
    </row>
    <row r="43" spans="1:13">
      <c r="A43" s="49" t="s">
        <v>64</v>
      </c>
      <c r="B43" s="31">
        <v>46</v>
      </c>
      <c r="C43" s="31">
        <v>47</v>
      </c>
      <c r="D43" s="59">
        <f t="shared" si="2"/>
        <v>898.79757692051885</v>
      </c>
      <c r="E43" s="59">
        <f t="shared" si="3"/>
        <v>558.02869229575435</v>
      </c>
      <c r="F43" s="60">
        <f>VLOOKUP(A43,'[1]Annexe 2'!A43:D84,4,0)</f>
        <v>1177.811923068396</v>
      </c>
      <c r="H43" s="49" t="s">
        <v>64</v>
      </c>
      <c r="I43" s="32">
        <v>56</v>
      </c>
      <c r="J43" s="32">
        <v>57</v>
      </c>
      <c r="K43" s="59">
        <f t="shared" si="4"/>
        <v>1020.1478962669596</v>
      </c>
      <c r="L43" s="59">
        <f t="shared" si="1"/>
        <v>1124.330182579145</v>
      </c>
      <c r="M43" s="60">
        <f>VLOOKUP(H43,'[1]Annexe 2'!G43:J84,4,0)</f>
        <v>1582.3129875565321</v>
      </c>
    </row>
    <row r="44" spans="1:13">
      <c r="A44" s="48" t="s">
        <v>78</v>
      </c>
      <c r="B44" s="28">
        <v>43</v>
      </c>
      <c r="C44" s="28">
        <v>46</v>
      </c>
      <c r="D44" s="57">
        <f t="shared" si="2"/>
        <v>887.06933203921199</v>
      </c>
      <c r="E44" s="57">
        <f t="shared" si="3"/>
        <v>503.29688284965596</v>
      </c>
      <c r="F44" s="58">
        <f>VLOOKUP(A44,'[1]Annexe 2'!A44:D85,4,0)</f>
        <v>1138.71777346404</v>
      </c>
      <c r="H44" s="48" t="s">
        <v>78</v>
      </c>
      <c r="I44" s="29">
        <v>52</v>
      </c>
      <c r="J44" s="29">
        <v>56</v>
      </c>
      <c r="K44" s="57">
        <f t="shared" si="4"/>
        <v>997.14538347406926</v>
      </c>
      <c r="L44" s="57">
        <f t="shared" si="1"/>
        <v>1016.9851228789896</v>
      </c>
      <c r="M44" s="58">
        <f>VLOOKUP(H44,'[1]Annexe 2'!G44:J85,4,0)</f>
        <v>1505.6379449135641</v>
      </c>
    </row>
    <row r="45" spans="1:13">
      <c r="A45" s="49" t="s">
        <v>79</v>
      </c>
      <c r="B45" s="31">
        <v>42</v>
      </c>
      <c r="C45" s="31">
        <v>45</v>
      </c>
      <c r="D45" s="59">
        <f t="shared" si="2"/>
        <v>955.30779400234496</v>
      </c>
      <c r="E45" s="59">
        <f t="shared" si="3"/>
        <v>821.74303867760955</v>
      </c>
      <c r="F45" s="60">
        <f>VLOOKUP(A45,'[1]Annexe 2'!A45:D86,4,0)</f>
        <v>1366.1793133411497</v>
      </c>
      <c r="H45" s="49" t="s">
        <v>79</v>
      </c>
      <c r="I45" s="32">
        <v>51</v>
      </c>
      <c r="J45" s="32">
        <v>55</v>
      </c>
      <c r="K45" s="59">
        <f t="shared" si="4"/>
        <v>1086.4610080830953</v>
      </c>
      <c r="L45" s="59">
        <f t="shared" si="1"/>
        <v>1433.7913710544449</v>
      </c>
      <c r="M45" s="60">
        <f>VLOOKUP(H45,'[1]Annexe 2'!G45:J86,4,0)</f>
        <v>1803.3566936103177</v>
      </c>
    </row>
    <row r="46" spans="1:13">
      <c r="A46" s="48" t="s">
        <v>80</v>
      </c>
      <c r="B46" s="28">
        <v>43</v>
      </c>
      <c r="C46" s="28">
        <v>46</v>
      </c>
      <c r="D46" s="57">
        <f t="shared" si="2"/>
        <v>1023.104629725192</v>
      </c>
      <c r="E46" s="57">
        <f t="shared" si="3"/>
        <v>1138.1282720508959</v>
      </c>
      <c r="F46" s="58">
        <f>VLOOKUP(A46,'[1]Annexe 2'!A46:D87,4,0)</f>
        <v>1592.16876575064</v>
      </c>
      <c r="H46" s="48" t="s">
        <v>80</v>
      </c>
      <c r="I46" s="29">
        <v>52</v>
      </c>
      <c r="J46" s="29">
        <v>56</v>
      </c>
      <c r="K46" s="57">
        <f t="shared" si="4"/>
        <v>1177.0142770810874</v>
      </c>
      <c r="L46" s="57">
        <f t="shared" si="1"/>
        <v>1856.3732930450738</v>
      </c>
      <c r="M46" s="58">
        <f>VLOOKUP(H46,'[1]Annexe 2'!G46:J87,4,0)</f>
        <v>2105.2009236036242</v>
      </c>
    </row>
    <row r="47" spans="1:13">
      <c r="A47" s="49" t="s">
        <v>83</v>
      </c>
      <c r="B47" s="31">
        <v>42</v>
      </c>
      <c r="C47" s="31">
        <v>45</v>
      </c>
      <c r="D47" s="59">
        <f t="shared" si="2"/>
        <v>955.30779400234496</v>
      </c>
      <c r="E47" s="59">
        <f t="shared" si="3"/>
        <v>821.74303867760955</v>
      </c>
      <c r="F47" s="60">
        <f>VLOOKUP(A47,'[1]Annexe 2'!A47:D88,4,0)</f>
        <v>1366.1793133411497</v>
      </c>
      <c r="H47" s="49" t="s">
        <v>83</v>
      </c>
      <c r="I47" s="32">
        <v>51</v>
      </c>
      <c r="J47" s="32">
        <v>55</v>
      </c>
      <c r="K47" s="59">
        <f t="shared" si="4"/>
        <v>1086.4610080830953</v>
      </c>
      <c r="L47" s="59">
        <f t="shared" si="1"/>
        <v>1433.7913710544449</v>
      </c>
      <c r="M47" s="60">
        <f>VLOOKUP(H47,'[1]Annexe 2'!G47:J88,4,0)</f>
        <v>1803.3566936103177</v>
      </c>
    </row>
    <row r="48" spans="1:13">
      <c r="A48" s="48" t="s">
        <v>85</v>
      </c>
      <c r="B48" s="28">
        <v>43</v>
      </c>
      <c r="C48" s="28">
        <v>46</v>
      </c>
      <c r="D48" s="57">
        <f t="shared" si="2"/>
        <v>850.28948315589605</v>
      </c>
      <c r="E48" s="57">
        <f t="shared" si="3"/>
        <v>331.65758806084796</v>
      </c>
      <c r="F48" s="58">
        <f>VLOOKUP(A48,'[1]Annexe 2'!A48:D89,4,0)</f>
        <v>1016.11827718632</v>
      </c>
      <c r="H48" s="48" t="s">
        <v>85</v>
      </c>
      <c r="I48" s="29">
        <v>52</v>
      </c>
      <c r="J48" s="29">
        <v>56</v>
      </c>
      <c r="K48" s="57">
        <f t="shared" si="4"/>
        <v>948.51424995057369</v>
      </c>
      <c r="L48" s="57">
        <f t="shared" si="1"/>
        <v>790.03983310267677</v>
      </c>
      <c r="M48" s="58">
        <f>VLOOKUP(H48,'[1]Annexe 2'!G48:J89,4,0)</f>
        <v>1343.5341665019121</v>
      </c>
    </row>
    <row r="49" spans="1:13">
      <c r="A49" s="49" t="s">
        <v>91</v>
      </c>
      <c r="B49" s="31">
        <v>46</v>
      </c>
      <c r="C49" s="31">
        <v>47</v>
      </c>
      <c r="D49" s="59">
        <f t="shared" si="2"/>
        <v>920.97243499595038</v>
      </c>
      <c r="E49" s="59">
        <f t="shared" si="3"/>
        <v>661.51136331443513</v>
      </c>
      <c r="F49" s="60">
        <f>VLOOKUP(A49,'[1]Annexe 2'!A49:D90,4,0)</f>
        <v>1251.7281166531679</v>
      </c>
      <c r="H49" s="49" t="s">
        <v>91</v>
      </c>
      <c r="I49" s="32">
        <v>56</v>
      </c>
      <c r="J49" s="32">
        <v>57</v>
      </c>
      <c r="K49" s="59">
        <f t="shared" si="4"/>
        <v>1049.9383621662769</v>
      </c>
      <c r="L49" s="59">
        <f t="shared" si="1"/>
        <v>1263.352356775958</v>
      </c>
      <c r="M49" s="60">
        <f>VLOOKUP(H49,'[1]Annexe 2'!G49:J90,4,0)</f>
        <v>1681.6145405542559</v>
      </c>
    </row>
    <row r="50" spans="1:13">
      <c r="A50" s="48" t="s">
        <v>93</v>
      </c>
      <c r="B50" s="28">
        <v>46</v>
      </c>
      <c r="C50" s="28">
        <v>47</v>
      </c>
      <c r="D50" s="57">
        <f t="shared" si="2"/>
        <v>920.97243499595038</v>
      </c>
      <c r="E50" s="57">
        <f t="shared" si="3"/>
        <v>661.51136331443513</v>
      </c>
      <c r="F50" s="58">
        <f>VLOOKUP(A50,'[1]Annexe 2'!A50:D91,4,0)</f>
        <v>1251.7281166531679</v>
      </c>
      <c r="H50" s="48" t="s">
        <v>93</v>
      </c>
      <c r="I50" s="29">
        <v>56</v>
      </c>
      <c r="J50" s="29">
        <v>57</v>
      </c>
      <c r="K50" s="57">
        <f t="shared" si="4"/>
        <v>1049.9383621662769</v>
      </c>
      <c r="L50" s="57">
        <f t="shared" si="1"/>
        <v>1263.352356775958</v>
      </c>
      <c r="M50" s="58">
        <f>VLOOKUP(H50,'[1]Annexe 2'!G50:J91,4,0)</f>
        <v>1681.6145405542559</v>
      </c>
    </row>
    <row r="51" spans="1:13" ht="15" thickBot="1">
      <c r="A51" s="51" t="s">
        <v>99</v>
      </c>
      <c r="B51" s="52">
        <v>43</v>
      </c>
      <c r="C51" s="52">
        <v>46</v>
      </c>
      <c r="D51" s="61">
        <f>F51</f>
        <v>545.02950819240004</v>
      </c>
      <c r="E51" s="61" t="s">
        <v>129</v>
      </c>
      <c r="F51" s="62">
        <f>VLOOKUP(A51,'[1]Annexe 2'!A51:D92,4,0)</f>
        <v>545.02950819240004</v>
      </c>
      <c r="H51" s="51" t="s">
        <v>99</v>
      </c>
      <c r="I51" s="53">
        <v>52</v>
      </c>
      <c r="J51" s="53">
        <v>56</v>
      </c>
      <c r="K51" s="61">
        <f>M51</f>
        <v>720.65012749883999</v>
      </c>
      <c r="L51" s="61" t="s">
        <v>129</v>
      </c>
      <c r="M51" s="62">
        <f>VLOOKUP(H51,'[1]Annexe 2'!G51:J92,4,0)</f>
        <v>720.65012749883999</v>
      </c>
    </row>
    <row r="53" spans="1:13" ht="60" customHeight="1">
      <c r="A53" s="192" t="s">
        <v>189</v>
      </c>
      <c r="B53" s="192"/>
      <c r="C53" s="192"/>
      <c r="D53" s="192"/>
      <c r="E53" s="192"/>
      <c r="F53" s="192"/>
      <c r="H53" s="192" t="s">
        <v>189</v>
      </c>
      <c r="I53" s="192"/>
      <c r="J53" s="192"/>
      <c r="K53" s="192"/>
      <c r="L53" s="192"/>
      <c r="M53" s="192"/>
    </row>
    <row r="54" spans="1:13" ht="17.100000000000001" customHeight="1">
      <c r="A54" s="159"/>
      <c r="B54" s="159"/>
      <c r="C54" s="159"/>
      <c r="D54" s="159"/>
      <c r="E54" s="159"/>
      <c r="H54" s="159"/>
      <c r="I54" s="159"/>
      <c r="J54" s="159"/>
      <c r="K54" s="159"/>
      <c r="L54" s="159"/>
      <c r="M54" s="26"/>
    </row>
    <row r="55" spans="1:13" ht="30" customHeight="1">
      <c r="A55" s="191" t="s">
        <v>205</v>
      </c>
      <c r="B55" s="191"/>
      <c r="C55" s="191"/>
      <c r="D55" s="191"/>
      <c r="E55" s="191"/>
      <c r="F55" s="191"/>
      <c r="H55" s="191" t="s">
        <v>205</v>
      </c>
      <c r="I55" s="191"/>
      <c r="J55" s="191"/>
      <c r="K55" s="191"/>
      <c r="L55" s="191"/>
      <c r="M55" s="191"/>
    </row>
    <row r="56" spans="1:13">
      <c r="A56" s="154"/>
      <c r="B56" s="154"/>
      <c r="C56" s="154"/>
      <c r="D56" s="154"/>
      <c r="E56" s="154"/>
      <c r="H56" s="154"/>
      <c r="I56" s="154"/>
      <c r="J56" s="154"/>
      <c r="K56" s="154"/>
      <c r="L56" s="154"/>
      <c r="M56" s="26"/>
    </row>
  </sheetData>
  <mergeCells count="10">
    <mergeCell ref="A1:F1"/>
    <mergeCell ref="A3:F3"/>
    <mergeCell ref="H3:M3"/>
    <mergeCell ref="H1:M1"/>
    <mergeCell ref="A53:F53"/>
    <mergeCell ref="A55:F55"/>
    <mergeCell ref="H53:M53"/>
    <mergeCell ref="H55:M55"/>
    <mergeCell ref="A7:F7"/>
    <mergeCell ref="H7:M7"/>
  </mergeCells>
  <pageMargins left="0.7" right="0.7" top="0.75" bottom="0.75" header="0.3" footer="0.3"/>
  <pageSetup paperSize="9" scale="34" fitToHeight="2"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W122"/>
  <sheetViews>
    <sheetView topLeftCell="A104" zoomScale="90" zoomScaleNormal="90" workbookViewId="0">
      <selection activeCell="H36" sqref="H36"/>
    </sheetView>
  </sheetViews>
  <sheetFormatPr defaultColWidth="10.8515625" defaultRowHeight="15.95" customHeight="1"/>
  <cols>
    <col min="1" max="1" width="43.28125" style="22" customWidth="1"/>
    <col min="2" max="4" width="17.87890625" style="22" customWidth="1"/>
    <col min="5" max="5" width="12.82421875" style="22" customWidth="1"/>
    <col min="6" max="6" width="10.8515625" style="66"/>
    <col min="7" max="7" width="10.8515625" style="22"/>
    <col min="8" max="8" width="9.37109375" style="22" customWidth="1"/>
    <col min="9" max="9" width="11.8359375" style="22" hidden="1" customWidth="1"/>
    <col min="10" max="16384" width="10.8515625" style="22"/>
  </cols>
  <sheetData>
    <row r="1" spans="1:23" s="23" customFormat="1" ht="15.95" customHeight="1">
      <c r="A1" s="189" t="s">
        <v>119</v>
      </c>
      <c r="B1" s="189"/>
      <c r="C1" s="189"/>
      <c r="D1" s="189"/>
      <c r="E1" s="189"/>
      <c r="G1" s="22"/>
      <c r="H1" s="22"/>
      <c r="I1" s="22"/>
      <c r="J1" s="22"/>
      <c r="K1" s="22"/>
      <c r="L1" s="22"/>
      <c r="M1" s="22"/>
      <c r="N1" s="22"/>
      <c r="O1" s="22"/>
      <c r="P1" s="22"/>
      <c r="Q1" s="22"/>
      <c r="R1" s="22"/>
      <c r="S1" s="22"/>
      <c r="T1" s="22"/>
      <c r="U1" s="22"/>
      <c r="V1" s="22"/>
      <c r="W1" s="22"/>
    </row>
    <row r="2" spans="1:23" s="23" customFormat="1" ht="15.95" customHeight="1">
      <c r="A2" s="22"/>
      <c r="B2" s="22"/>
      <c r="C2" s="22"/>
      <c r="D2" s="22"/>
      <c r="E2" s="22"/>
      <c r="G2" s="22"/>
      <c r="H2" s="22"/>
      <c r="I2" s="22"/>
      <c r="J2" s="22"/>
      <c r="K2" s="22"/>
      <c r="L2" s="22"/>
      <c r="M2" s="22"/>
      <c r="N2" s="22"/>
      <c r="O2" s="22"/>
      <c r="P2" s="22"/>
      <c r="Q2" s="22"/>
      <c r="R2" s="22"/>
      <c r="S2" s="22"/>
      <c r="T2" s="22"/>
      <c r="U2" s="22"/>
      <c r="V2" s="22"/>
      <c r="W2" s="22"/>
    </row>
    <row r="3" spans="1:23" s="23" customFormat="1" ht="45" customHeight="1">
      <c r="A3" s="190" t="s">
        <v>207</v>
      </c>
      <c r="B3" s="190"/>
      <c r="C3" s="190"/>
      <c r="D3" s="190"/>
      <c r="E3" s="190"/>
      <c r="G3" s="22"/>
      <c r="H3" s="22"/>
      <c r="I3" s="22"/>
      <c r="J3" s="22"/>
      <c r="K3" s="22"/>
      <c r="L3" s="22"/>
      <c r="M3" s="22"/>
      <c r="N3" s="22"/>
      <c r="O3" s="22"/>
      <c r="P3" s="22"/>
      <c r="Q3" s="22"/>
      <c r="R3" s="22"/>
      <c r="S3" s="22"/>
      <c r="T3" s="22"/>
      <c r="U3" s="22"/>
      <c r="V3" s="22"/>
      <c r="W3" s="22"/>
    </row>
    <row r="4" spans="1:23" s="23" customFormat="1" ht="15.95" customHeight="1">
      <c r="A4" s="22"/>
      <c r="B4" s="22"/>
      <c r="C4" s="22"/>
      <c r="D4" s="22"/>
      <c r="E4" s="22"/>
      <c r="G4" s="22"/>
      <c r="H4" s="22"/>
      <c r="I4" s="22"/>
      <c r="J4" s="22"/>
      <c r="K4" s="22"/>
      <c r="L4" s="22"/>
      <c r="M4" s="24"/>
      <c r="N4" s="24"/>
      <c r="O4" s="24"/>
    </row>
    <row r="5" spans="1:23" s="23" customFormat="1" ht="15.95" customHeight="1">
      <c r="A5" s="22" t="s">
        <v>187</v>
      </c>
      <c r="B5" s="122"/>
      <c r="C5" s="123"/>
      <c r="D5" s="22"/>
      <c r="E5" s="22"/>
      <c r="G5" s="22"/>
      <c r="H5" s="22"/>
      <c r="I5" s="22"/>
      <c r="J5" s="22"/>
      <c r="K5" s="22"/>
      <c r="L5" s="22"/>
      <c r="M5" s="24"/>
      <c r="N5" s="24"/>
      <c r="O5" s="24"/>
    </row>
    <row r="6" spans="1:23" ht="15.95" customHeight="1">
      <c r="A6" s="25" t="s">
        <v>124</v>
      </c>
      <c r="F6" s="22"/>
    </row>
    <row r="7" spans="1:23" ht="15.95" customHeight="1" thickBot="1">
      <c r="B7" s="64"/>
      <c r="C7" s="64"/>
      <c r="F7" s="22"/>
      <c r="I7" s="65">
        <f>765.07*1.0185</f>
        <v>779.223795</v>
      </c>
    </row>
    <row r="8" spans="1:23" s="55" customFormat="1" ht="32.1" customHeight="1">
      <c r="A8" s="149" t="s">
        <v>121</v>
      </c>
      <c r="B8" s="150" t="s">
        <v>125</v>
      </c>
      <c r="C8" s="151" t="s">
        <v>102</v>
      </c>
      <c r="D8" s="151" t="s">
        <v>112</v>
      </c>
      <c r="E8" s="152" t="s">
        <v>186</v>
      </c>
    </row>
    <row r="9" spans="1:23" ht="15.95" customHeight="1">
      <c r="A9" s="37" t="s">
        <v>0</v>
      </c>
      <c r="B9" s="57">
        <f t="shared" ref="B9:B16" si="0">$I$7+(0.35*(D9-$I$7))</f>
        <v>1001.836860539088</v>
      </c>
      <c r="C9" s="57">
        <f>2*(D9-B9)</f>
        <v>826.8485291451841</v>
      </c>
      <c r="D9" s="57">
        <f>VLOOKUP(A9,'Annexe 1'!A9:C112,2,0)</f>
        <v>1415.26112511168</v>
      </c>
      <c r="E9" s="58">
        <f t="shared" ref="E9:E40" si="1">B9/40</f>
        <v>25.0459215134772</v>
      </c>
      <c r="F9" s="22"/>
    </row>
    <row r="10" spans="1:23" ht="15.95" customHeight="1">
      <c r="A10" s="35" t="s">
        <v>104</v>
      </c>
      <c r="B10" s="59">
        <f t="shared" si="0"/>
        <v>973.62030674999994</v>
      </c>
      <c r="C10" s="59">
        <f>2*(D10-B10)</f>
        <v>722.04418650000002</v>
      </c>
      <c r="D10" s="59">
        <f>VLOOKUP(A10,'Annexe 1'!A10:C113,2,0)</f>
        <v>1334.6424</v>
      </c>
      <c r="E10" s="60">
        <f t="shared" si="1"/>
        <v>24.34050766875</v>
      </c>
      <c r="F10" s="22"/>
    </row>
    <row r="11" spans="1:23" ht="15.95" customHeight="1">
      <c r="A11" s="37" t="s">
        <v>1</v>
      </c>
      <c r="B11" s="57">
        <f t="shared" si="0"/>
        <v>986.62948920177598</v>
      </c>
      <c r="C11" s="57">
        <f t="shared" ref="C11:C75" si="2">2*(D11-B11)</f>
        <v>770.36400703516779</v>
      </c>
      <c r="D11" s="57">
        <f>VLOOKUP(A11,'Annexe 1'!A11:C114,2,0)</f>
        <v>1371.8114927193599</v>
      </c>
      <c r="E11" s="58">
        <f t="shared" si="1"/>
        <v>24.6657372300444</v>
      </c>
      <c r="F11" s="22"/>
    </row>
    <row r="12" spans="1:23" ht="15.95" customHeight="1">
      <c r="A12" s="35" t="s">
        <v>2</v>
      </c>
      <c r="B12" s="59">
        <f t="shared" si="0"/>
        <v>878.47546675000001</v>
      </c>
      <c r="C12" s="59">
        <f t="shared" si="2"/>
        <v>368.64906649999989</v>
      </c>
      <c r="D12" s="59">
        <f>VLOOKUP(A12,'Annexe 1'!A12:C115,2,0)</f>
        <v>1062.8</v>
      </c>
      <c r="E12" s="60">
        <f t="shared" si="1"/>
        <v>21.961886668750001</v>
      </c>
      <c r="F12" s="22"/>
    </row>
    <row r="13" spans="1:23" ht="15.95" customHeight="1">
      <c r="A13" s="37" t="s">
        <v>3</v>
      </c>
      <c r="B13" s="57">
        <f t="shared" si="0"/>
        <v>962.20751265911986</v>
      </c>
      <c r="C13" s="57">
        <f t="shared" si="2"/>
        <v>679.65380844815991</v>
      </c>
      <c r="D13" s="57">
        <f>VLOOKUP(A13,'Annexe 1'!A13:C117,2,0)</f>
        <v>1302.0344168831998</v>
      </c>
      <c r="E13" s="58">
        <f t="shared" si="1"/>
        <v>24.055187816477996</v>
      </c>
      <c r="F13" s="22"/>
    </row>
    <row r="14" spans="1:23" ht="15.95" customHeight="1">
      <c r="A14" s="35" t="s">
        <v>4</v>
      </c>
      <c r="B14" s="59">
        <f t="shared" si="0"/>
        <v>1001.836860539088</v>
      </c>
      <c r="C14" s="59">
        <f t="shared" si="2"/>
        <v>826.8485291451841</v>
      </c>
      <c r="D14" s="59">
        <f>VLOOKUP(A14,'Annexe 1'!A14:C122,2,0)</f>
        <v>1415.26112511168</v>
      </c>
      <c r="E14" s="60">
        <f t="shared" si="1"/>
        <v>25.0459215134772</v>
      </c>
      <c r="F14" s="22"/>
    </row>
    <row r="15" spans="1:23" ht="15.95" customHeight="1">
      <c r="A15" s="37" t="s">
        <v>5</v>
      </c>
      <c r="B15" s="57">
        <f t="shared" si="0"/>
        <v>860.76321849436795</v>
      </c>
      <c r="C15" s="57">
        <f t="shared" si="2"/>
        <v>302.86071583622402</v>
      </c>
      <c r="D15" s="57">
        <f>VLOOKUP(A15,'Annexe 1'!A15:C122,2,0)</f>
        <v>1012.19357641248</v>
      </c>
      <c r="E15" s="58">
        <f t="shared" si="1"/>
        <v>21.519080462359199</v>
      </c>
      <c r="F15" s="22"/>
    </row>
    <row r="16" spans="1:23" ht="15.95" customHeight="1">
      <c r="A16" s="35" t="s">
        <v>6</v>
      </c>
      <c r="B16" s="59">
        <f t="shared" si="0"/>
        <v>943.67284701916799</v>
      </c>
      <c r="C16" s="59">
        <f t="shared" si="2"/>
        <v>610.81076464262401</v>
      </c>
      <c r="D16" s="59">
        <f>VLOOKUP(A16,'Annexe 1'!A9:C112,2,FALSE)</f>
        <v>1249.07822934048</v>
      </c>
      <c r="E16" s="60">
        <f t="shared" si="1"/>
        <v>23.5918211754792</v>
      </c>
      <c r="F16" s="22"/>
    </row>
    <row r="17" spans="1:6" ht="15.95" customHeight="1">
      <c r="A17" s="37" t="s">
        <v>7</v>
      </c>
      <c r="B17" s="57">
        <f>D17</f>
        <v>508.69</v>
      </c>
      <c r="C17" s="57" t="s">
        <v>129</v>
      </c>
      <c r="D17" s="57">
        <f>VLOOKUP(A17,'Annexe 1'!A10:C113,2,FALSE)</f>
        <v>508.69</v>
      </c>
      <c r="E17" s="58">
        <f t="shared" si="1"/>
        <v>12.71725</v>
      </c>
      <c r="F17" s="22"/>
    </row>
    <row r="18" spans="1:6" ht="15.95" customHeight="1">
      <c r="A18" s="35" t="s">
        <v>8</v>
      </c>
      <c r="B18" s="59">
        <f>$I$7+(0.35*(D18-$I$7))</f>
        <v>860.76321849436795</v>
      </c>
      <c r="C18" s="59">
        <f>2*(D18-B18)</f>
        <v>302.86071583622402</v>
      </c>
      <c r="D18" s="59">
        <f>VLOOKUP(A18,'Annexe 1'!A11:C114,2,FALSE)</f>
        <v>1012.19357641248</v>
      </c>
      <c r="E18" s="60">
        <f t="shared" si="1"/>
        <v>21.519080462359199</v>
      </c>
      <c r="F18" s="22"/>
    </row>
    <row r="19" spans="1:6" ht="15.95" customHeight="1">
      <c r="A19" s="37" t="s">
        <v>9</v>
      </c>
      <c r="B19" s="57">
        <f>D19</f>
        <v>484.47067394880003</v>
      </c>
      <c r="C19" s="57" t="s">
        <v>129</v>
      </c>
      <c r="D19" s="57">
        <f>VLOOKUP(A19,'Annexe 1'!A19:C122,2,0)</f>
        <v>484.47067394880003</v>
      </c>
      <c r="E19" s="58">
        <f t="shared" si="1"/>
        <v>12.11176684872</v>
      </c>
      <c r="F19" s="22"/>
    </row>
    <row r="20" spans="1:6" ht="15.95" customHeight="1">
      <c r="A20" s="35" t="s">
        <v>10</v>
      </c>
      <c r="B20" s="59">
        <f>$I$7+(0.35*(D20-$I$7))</f>
        <v>930.55276194383998</v>
      </c>
      <c r="C20" s="59">
        <f t="shared" si="2"/>
        <v>562.07902007712005</v>
      </c>
      <c r="D20" s="59">
        <f>VLOOKUP(A20,'Annexe 1'!A20:C122,2,0)</f>
        <v>1211.5922719824</v>
      </c>
      <c r="E20" s="60">
        <f t="shared" si="1"/>
        <v>23.263819048595998</v>
      </c>
      <c r="F20" s="22"/>
    </row>
    <row r="21" spans="1:6" ht="15.95" customHeight="1">
      <c r="A21" s="37" t="s">
        <v>11</v>
      </c>
      <c r="B21" s="57">
        <f>$I$7+(0.35*(D21-$I$7))</f>
        <v>930.55276194383998</v>
      </c>
      <c r="C21" s="57">
        <f t="shared" si="2"/>
        <v>562.07902007712005</v>
      </c>
      <c r="D21" s="57">
        <f>VLOOKUP(A21,'Annexe 1'!A21:C122,2,0)</f>
        <v>1211.5922719824</v>
      </c>
      <c r="E21" s="58">
        <f t="shared" si="1"/>
        <v>23.263819048595998</v>
      </c>
      <c r="F21" s="22"/>
    </row>
    <row r="22" spans="1:6" ht="15.95" customHeight="1">
      <c r="A22" s="35" t="s">
        <v>12</v>
      </c>
      <c r="B22" s="59">
        <f>$I$7+(0.35*(D22-$I$7))</f>
        <v>860.76321849436795</v>
      </c>
      <c r="C22" s="59">
        <f t="shared" si="2"/>
        <v>302.86071583622402</v>
      </c>
      <c r="D22" s="59">
        <f>VLOOKUP(A22,'Annexe 1'!A22:C122,2,0)</f>
        <v>1012.19357641248</v>
      </c>
      <c r="E22" s="60">
        <f t="shared" si="1"/>
        <v>21.519080462359199</v>
      </c>
      <c r="F22" s="22"/>
    </row>
    <row r="23" spans="1:6" ht="15.95" customHeight="1">
      <c r="A23" s="48" t="s">
        <v>103</v>
      </c>
      <c r="B23" s="57">
        <f>$I$7+(0.35*(D23-$I$7))</f>
        <v>962.20751265911986</v>
      </c>
      <c r="C23" s="57">
        <f t="shared" si="2"/>
        <v>679.65380844815991</v>
      </c>
      <c r="D23" s="57">
        <f>VLOOKUP(A23,'Annexe 1'!A23:C122,2,0)</f>
        <v>1302.0344168831998</v>
      </c>
      <c r="E23" s="58">
        <f t="shared" si="1"/>
        <v>24.055187816477996</v>
      </c>
      <c r="F23" s="22"/>
    </row>
    <row r="24" spans="1:6" ht="15.95" customHeight="1">
      <c r="A24" s="35" t="s">
        <v>13</v>
      </c>
      <c r="B24" s="59">
        <f>$I$7+(0.35*(D24-$I$7))</f>
        <v>930.55276194383998</v>
      </c>
      <c r="C24" s="59">
        <f t="shared" si="2"/>
        <v>562.07902007712005</v>
      </c>
      <c r="D24" s="59">
        <f>VLOOKUP(A24,'Annexe 1'!A24:C122,2,0)</f>
        <v>1211.5922719824</v>
      </c>
      <c r="E24" s="60">
        <f t="shared" si="1"/>
        <v>23.263819048595998</v>
      </c>
      <c r="F24" s="22"/>
    </row>
    <row r="25" spans="1:6" ht="15.95" customHeight="1">
      <c r="A25" s="37" t="s">
        <v>14</v>
      </c>
      <c r="B25" s="57">
        <f>D25</f>
        <v>484.47067394880003</v>
      </c>
      <c r="C25" s="57" t="s">
        <v>129</v>
      </c>
      <c r="D25" s="57">
        <f>VLOOKUP(A25,'Annexe 1'!A25:C122,2,0)</f>
        <v>484.47067394880003</v>
      </c>
      <c r="E25" s="58">
        <f t="shared" si="1"/>
        <v>12.11176684872</v>
      </c>
      <c r="F25" s="22"/>
    </row>
    <row r="26" spans="1:6" ht="15.95" customHeight="1">
      <c r="A26" s="35" t="s">
        <v>15</v>
      </c>
      <c r="B26" s="59">
        <f>$I$7+(0.35*(D26-$I$7))</f>
        <v>953.74646674999997</v>
      </c>
      <c r="C26" s="59">
        <f t="shared" si="2"/>
        <v>648.22706649999986</v>
      </c>
      <c r="D26" s="59">
        <f>VLOOKUP(A26,'Annexe 1'!A26:C122,2,0)</f>
        <v>1277.8599999999999</v>
      </c>
      <c r="E26" s="60">
        <f t="shared" si="1"/>
        <v>23.843661668749998</v>
      </c>
      <c r="F26" s="22"/>
    </row>
    <row r="27" spans="1:6" ht="15.95" customHeight="1">
      <c r="A27" s="37" t="s">
        <v>16</v>
      </c>
      <c r="B27" s="57">
        <f>D27</f>
        <v>484.47067394880003</v>
      </c>
      <c r="C27" s="57" t="s">
        <v>129</v>
      </c>
      <c r="D27" s="57">
        <f>VLOOKUP(A27,'Annexe 1'!A27:C123,2,0)</f>
        <v>484.47067394880003</v>
      </c>
      <c r="E27" s="58">
        <f t="shared" si="1"/>
        <v>12.11176684872</v>
      </c>
      <c r="F27" s="22"/>
    </row>
    <row r="28" spans="1:6" ht="15.95" customHeight="1">
      <c r="A28" s="35" t="s">
        <v>17</v>
      </c>
      <c r="B28" s="59">
        <f>$I$7+(0.35*(D28-$I$7))</f>
        <v>858.46502177385594</v>
      </c>
      <c r="C28" s="59">
        <f t="shared" si="2"/>
        <v>294.32455658860795</v>
      </c>
      <c r="D28" s="59">
        <f>VLOOKUP(A28,'Annexe 1'!A28:C124,2,0)</f>
        <v>1005.6273000681599</v>
      </c>
      <c r="E28" s="60">
        <f t="shared" si="1"/>
        <v>21.461625544346397</v>
      </c>
      <c r="F28" s="22"/>
    </row>
    <row r="29" spans="1:6" ht="15.95" customHeight="1">
      <c r="A29" s="37" t="s">
        <v>18</v>
      </c>
      <c r="B29" s="57">
        <f>$I$7+(0.35*(D29-$I$7))</f>
        <v>953.74646674999997</v>
      </c>
      <c r="C29" s="57">
        <f t="shared" si="2"/>
        <v>648.22706649999986</v>
      </c>
      <c r="D29" s="57">
        <f>VLOOKUP(A29,'Annexe 1'!A29:C125,2,0)</f>
        <v>1277.8599999999999</v>
      </c>
      <c r="E29" s="58">
        <f t="shared" si="1"/>
        <v>23.843661668749998</v>
      </c>
      <c r="F29" s="22"/>
    </row>
    <row r="30" spans="1:6" ht="15.95" customHeight="1">
      <c r="A30" s="35" t="s">
        <v>113</v>
      </c>
      <c r="B30" s="59">
        <f>$I$7+(0.35*(D30-$I$7))</f>
        <v>878.47546675000001</v>
      </c>
      <c r="C30" s="59">
        <f t="shared" si="2"/>
        <v>368.64906649999989</v>
      </c>
      <c r="D30" s="59">
        <f>VLOOKUP(A30,'Annexe 1'!A30:C126,2,0)</f>
        <v>1062.8</v>
      </c>
      <c r="E30" s="60">
        <f t="shared" si="1"/>
        <v>21.961886668750001</v>
      </c>
      <c r="F30" s="22"/>
    </row>
    <row r="31" spans="1:6" ht="15.95" customHeight="1">
      <c r="A31" s="37" t="s">
        <v>19</v>
      </c>
      <c r="B31" s="57">
        <f>$I$7+(0.35*(D31-$I$7))</f>
        <v>932.44731968337601</v>
      </c>
      <c r="C31" s="57">
        <f t="shared" si="2"/>
        <v>569.11594882396776</v>
      </c>
      <c r="D31" s="57">
        <f>VLOOKUP(A31,'Annexe 1'!A31:C127,2,0)</f>
        <v>1217.0052940953599</v>
      </c>
      <c r="E31" s="58">
        <f t="shared" si="1"/>
        <v>23.311182992084401</v>
      </c>
      <c r="F31" s="22"/>
    </row>
    <row r="32" spans="1:6" ht="15.95" customHeight="1">
      <c r="A32" s="35" t="s">
        <v>20</v>
      </c>
      <c r="B32" s="59">
        <f>D32</f>
        <v>484.47067394880003</v>
      </c>
      <c r="C32" s="59" t="s">
        <v>129</v>
      </c>
      <c r="D32" s="59">
        <f>VLOOKUP(A32,'Annexe 1'!A32:C128,2,0)</f>
        <v>484.47067394880003</v>
      </c>
      <c r="E32" s="60">
        <f t="shared" si="1"/>
        <v>12.11176684872</v>
      </c>
      <c r="F32" s="22"/>
    </row>
    <row r="33" spans="1:6" ht="15.95" customHeight="1">
      <c r="A33" s="37" t="s">
        <v>21</v>
      </c>
      <c r="B33" s="57">
        <f>$I$7+(0.35*(D33-$I$7))</f>
        <v>932.44731968337601</v>
      </c>
      <c r="C33" s="57">
        <f t="shared" si="2"/>
        <v>569.11594882396776</v>
      </c>
      <c r="D33" s="57">
        <v>1217.0052940953599</v>
      </c>
      <c r="E33" s="58">
        <f t="shared" si="1"/>
        <v>23.311182992084401</v>
      </c>
      <c r="F33" s="22"/>
    </row>
    <row r="34" spans="1:6" ht="15.95" customHeight="1">
      <c r="A34" s="35" t="s">
        <v>22</v>
      </c>
      <c r="B34" s="59">
        <f>D34</f>
        <v>484.47067394880003</v>
      </c>
      <c r="C34" s="59" t="s">
        <v>129</v>
      </c>
      <c r="D34" s="59">
        <f>VLOOKUP(A34,'Annexe 1'!A34:C129,2,0)</f>
        <v>484.47067394880003</v>
      </c>
      <c r="E34" s="60">
        <f t="shared" si="1"/>
        <v>12.11176684872</v>
      </c>
      <c r="F34" s="22"/>
    </row>
    <row r="35" spans="1:6" ht="15.95" customHeight="1">
      <c r="A35" s="37" t="s">
        <v>23</v>
      </c>
      <c r="B35" s="57">
        <f>D35</f>
        <v>484.47067394880003</v>
      </c>
      <c r="C35" s="57" t="s">
        <v>129</v>
      </c>
      <c r="D35" s="57">
        <f>VLOOKUP(A35,'Annexe 1'!A35:C130,2,0)</f>
        <v>484.47067394880003</v>
      </c>
      <c r="E35" s="58">
        <f t="shared" si="1"/>
        <v>12.11176684872</v>
      </c>
      <c r="F35" s="22"/>
    </row>
    <row r="36" spans="1:6" ht="15.95" customHeight="1">
      <c r="A36" s="35" t="s">
        <v>24</v>
      </c>
      <c r="B36" s="59">
        <f t="shared" ref="B36:B67" si="3">$I$7+(0.35*(D36-$I$7))</f>
        <v>1219.4104667500001</v>
      </c>
      <c r="C36" s="59">
        <f t="shared" si="2"/>
        <v>1634.9790665</v>
      </c>
      <c r="D36" s="59">
        <f>VLOOKUP(A36,'Annexe 1'!A36:C131,2,0)</f>
        <v>2036.9</v>
      </c>
      <c r="E36" s="60">
        <f t="shared" si="1"/>
        <v>30.485261668750002</v>
      </c>
      <c r="F36" s="22"/>
    </row>
    <row r="37" spans="1:6" ht="15.95" customHeight="1">
      <c r="A37" s="37" t="s">
        <v>25</v>
      </c>
      <c r="B37" s="57">
        <f t="shared" si="3"/>
        <v>1094.364733250208</v>
      </c>
      <c r="C37" s="57">
        <f t="shared" si="2"/>
        <v>1170.5234849293442</v>
      </c>
      <c r="D37" s="57">
        <f>VLOOKUP(A37,'Annexe 1'!A37:C132,2,0)</f>
        <v>1679.6264757148801</v>
      </c>
      <c r="E37" s="58">
        <f t="shared" si="1"/>
        <v>27.3591183312552</v>
      </c>
      <c r="F37" s="22"/>
    </row>
    <row r="38" spans="1:6" ht="15.95" customHeight="1">
      <c r="A38" s="35" t="s">
        <v>26</v>
      </c>
      <c r="B38" s="59">
        <f t="shared" si="3"/>
        <v>1157.2051407299041</v>
      </c>
      <c r="C38" s="59">
        <f t="shared" si="2"/>
        <v>1403.9307127110715</v>
      </c>
      <c r="D38" s="59">
        <f>VLOOKUP(A38,'Annexe 1'!A38:C133,2,0)</f>
        <v>1859.1704970854398</v>
      </c>
      <c r="E38" s="60">
        <f t="shared" si="1"/>
        <v>28.930128518247603</v>
      </c>
      <c r="F38" s="22"/>
    </row>
    <row r="39" spans="1:6" ht="15.95" customHeight="1">
      <c r="A39" s="37" t="s">
        <v>27</v>
      </c>
      <c r="B39" s="57">
        <f t="shared" si="3"/>
        <v>860.76321849436795</v>
      </c>
      <c r="C39" s="57">
        <f t="shared" si="2"/>
        <v>302.86071583622402</v>
      </c>
      <c r="D39" s="57">
        <f>VLOOKUP(A39,'Annexe 1'!A39:C134,2,0)</f>
        <v>1012.19357641248</v>
      </c>
      <c r="E39" s="58">
        <f t="shared" si="1"/>
        <v>21.519080462359199</v>
      </c>
      <c r="F39" s="22"/>
    </row>
    <row r="40" spans="1:6" ht="15.95" customHeight="1">
      <c r="A40" s="35" t="s">
        <v>28</v>
      </c>
      <c r="B40" s="59">
        <f t="shared" si="3"/>
        <v>943.67284701916799</v>
      </c>
      <c r="C40" s="59">
        <f t="shared" si="2"/>
        <v>610.81076464262401</v>
      </c>
      <c r="D40" s="59">
        <f>VLOOKUP(A40,'Annexe 1'!A40:C135,2,0)</f>
        <v>1249.07822934048</v>
      </c>
      <c r="E40" s="60">
        <f t="shared" si="1"/>
        <v>23.5918211754792</v>
      </c>
      <c r="F40" s="22"/>
    </row>
    <row r="41" spans="1:6" ht="15.95" customHeight="1">
      <c r="A41" s="37" t="s">
        <v>29</v>
      </c>
      <c r="B41" s="57">
        <f t="shared" si="3"/>
        <v>1009.69872970008</v>
      </c>
      <c r="C41" s="57">
        <f t="shared" si="2"/>
        <v>856.04975745743991</v>
      </c>
      <c r="D41" s="57">
        <f>VLOOKUP(A41,'Annexe 1'!A41:C136,2,0)</f>
        <v>1437.7236084287999</v>
      </c>
      <c r="E41" s="58">
        <f t="shared" ref="E41:E72" si="4">B41/40</f>
        <v>25.242468242501999</v>
      </c>
      <c r="F41" s="22"/>
    </row>
    <row r="42" spans="1:6" ht="15.95" customHeight="1">
      <c r="A42" s="35" t="s">
        <v>30</v>
      </c>
      <c r="B42" s="59">
        <f t="shared" si="3"/>
        <v>1157.2051407299041</v>
      </c>
      <c r="C42" s="59">
        <f t="shared" si="2"/>
        <v>1403.9307127110715</v>
      </c>
      <c r="D42" s="59">
        <f>VLOOKUP(A42,'Annexe 1'!A42:C137,2,0)</f>
        <v>1859.1704970854398</v>
      </c>
      <c r="E42" s="60">
        <f t="shared" si="4"/>
        <v>28.930128518247603</v>
      </c>
      <c r="F42" s="22"/>
    </row>
    <row r="43" spans="1:6" ht="15.95" customHeight="1">
      <c r="A43" s="37" t="s">
        <v>31</v>
      </c>
      <c r="B43" s="57">
        <f t="shared" si="3"/>
        <v>943.67284701916799</v>
      </c>
      <c r="C43" s="57">
        <f t="shared" si="2"/>
        <v>610.81076464262401</v>
      </c>
      <c r="D43" s="57">
        <f>VLOOKUP(A43,'Annexe 1'!A43:C138,2,0)</f>
        <v>1249.07822934048</v>
      </c>
      <c r="E43" s="58">
        <f t="shared" si="4"/>
        <v>23.5918211754792</v>
      </c>
      <c r="F43" s="22"/>
    </row>
    <row r="44" spans="1:6" ht="15.95" customHeight="1">
      <c r="A44" s="35" t="s">
        <v>32</v>
      </c>
      <c r="B44" s="59">
        <f t="shared" si="3"/>
        <v>1430.1632743245123</v>
      </c>
      <c r="C44" s="59">
        <f t="shared" si="2"/>
        <v>2417.7752089196165</v>
      </c>
      <c r="D44" s="59">
        <f>VLOOKUP(A44,'Annexe 1'!A44:C139,2,0)</f>
        <v>2639.0508787843205</v>
      </c>
      <c r="E44" s="60">
        <f t="shared" si="4"/>
        <v>35.754081858112805</v>
      </c>
      <c r="F44" s="22"/>
    </row>
    <row r="45" spans="1:6" ht="15.95" customHeight="1">
      <c r="A45" s="37" t="s">
        <v>33</v>
      </c>
      <c r="B45" s="57">
        <f t="shared" si="3"/>
        <v>928.09092779860794</v>
      </c>
      <c r="C45" s="57">
        <f t="shared" si="2"/>
        <v>552.9350646805442</v>
      </c>
      <c r="D45" s="57">
        <f>VLOOKUP(A45,'Annexe 1'!A45:C140,2,0)</f>
        <v>1204.55846013888</v>
      </c>
      <c r="E45" s="58">
        <f t="shared" si="4"/>
        <v>23.202273194965198</v>
      </c>
      <c r="F45" s="22"/>
    </row>
    <row r="46" spans="1:6" ht="15.95" customHeight="1">
      <c r="A46" s="35" t="s">
        <v>34</v>
      </c>
      <c r="B46" s="59">
        <f t="shared" si="3"/>
        <v>909.59262603081595</v>
      </c>
      <c r="C46" s="59">
        <f t="shared" si="2"/>
        <v>484.2270866858878</v>
      </c>
      <c r="D46" s="59">
        <f>VLOOKUP(A46,'Annexe 1'!A46:C141,2,0)</f>
        <v>1151.7061693737598</v>
      </c>
      <c r="E46" s="60">
        <f t="shared" si="4"/>
        <v>22.739815650770399</v>
      </c>
      <c r="F46" s="22"/>
    </row>
    <row r="47" spans="1:6" ht="15.95" customHeight="1">
      <c r="A47" s="37" t="s">
        <v>35</v>
      </c>
      <c r="B47" s="57">
        <f t="shared" si="3"/>
        <v>928.09092779860794</v>
      </c>
      <c r="C47" s="57">
        <f t="shared" si="2"/>
        <v>552.9350646805442</v>
      </c>
      <c r="D47" s="57">
        <f>VLOOKUP(A47,'Annexe 1'!A47:C142,2,0)</f>
        <v>1204.55846013888</v>
      </c>
      <c r="E47" s="58">
        <f t="shared" si="4"/>
        <v>23.202273194965198</v>
      </c>
      <c r="F47" s="22"/>
    </row>
    <row r="48" spans="1:6" ht="15.95" customHeight="1">
      <c r="A48" s="35" t="s">
        <v>36</v>
      </c>
      <c r="B48" s="59">
        <f t="shared" si="3"/>
        <v>909.59262603081595</v>
      </c>
      <c r="C48" s="59">
        <f t="shared" si="2"/>
        <v>484.2270866858878</v>
      </c>
      <c r="D48" s="59">
        <f>VLOOKUP(A48,'Annexe 1'!A48:C143,2,0)</f>
        <v>1151.7061693737598</v>
      </c>
      <c r="E48" s="60">
        <f t="shared" si="4"/>
        <v>22.739815650770399</v>
      </c>
      <c r="F48" s="22"/>
    </row>
    <row r="49" spans="1:6" ht="15.95" customHeight="1">
      <c r="A49" s="37" t="s">
        <v>37</v>
      </c>
      <c r="B49" s="57">
        <f t="shared" si="3"/>
        <v>947.25832481414386</v>
      </c>
      <c r="C49" s="57">
        <f t="shared" si="2"/>
        <v>624.12825359539193</v>
      </c>
      <c r="D49" s="57">
        <f>VLOOKUP(A49,'Annexe 1'!A49:C144,2,0)</f>
        <v>1259.3224516118398</v>
      </c>
      <c r="E49" s="58">
        <f t="shared" si="4"/>
        <v>23.681458120353597</v>
      </c>
      <c r="F49" s="22"/>
    </row>
    <row r="50" spans="1:6" ht="15.95" customHeight="1">
      <c r="A50" s="35" t="s">
        <v>38</v>
      </c>
      <c r="B50" s="59">
        <f t="shared" si="3"/>
        <v>947.54196301699199</v>
      </c>
      <c r="C50" s="59">
        <f t="shared" si="2"/>
        <v>625.181766920256</v>
      </c>
      <c r="D50" s="59">
        <f>VLOOKUP(A50,'Annexe 1'!A50:C145,2,0)</f>
        <v>1260.13284647712</v>
      </c>
      <c r="E50" s="60">
        <f t="shared" si="4"/>
        <v>23.688549075424799</v>
      </c>
      <c r="F50" s="22"/>
    </row>
    <row r="51" spans="1:6" ht="15.95" customHeight="1">
      <c r="A51" s="37" t="s">
        <v>39</v>
      </c>
      <c r="B51" s="57">
        <f t="shared" si="3"/>
        <v>1123.7554667499999</v>
      </c>
      <c r="C51" s="57">
        <f t="shared" si="2"/>
        <v>1279.6890665000001</v>
      </c>
      <c r="D51" s="57">
        <f>VLOOKUP(A51,'Annexe 1'!A51:C146,2,0)</f>
        <v>1763.6</v>
      </c>
      <c r="E51" s="58">
        <f t="shared" si="4"/>
        <v>28.093886668749995</v>
      </c>
      <c r="F51" s="22"/>
    </row>
    <row r="52" spans="1:6" ht="15.95" customHeight="1">
      <c r="A52" s="35" t="s">
        <v>40</v>
      </c>
      <c r="B52" s="59">
        <f t="shared" si="3"/>
        <v>1062.7889667499999</v>
      </c>
      <c r="C52" s="59">
        <f t="shared" si="2"/>
        <v>1053.2420665000004</v>
      </c>
      <c r="D52" s="59">
        <f>VLOOKUP(A52,'Annexe 1'!A52:C147,2,0)</f>
        <v>1589.41</v>
      </c>
      <c r="E52" s="60">
        <f t="shared" si="4"/>
        <v>26.569724168749996</v>
      </c>
      <c r="F52" s="22"/>
    </row>
    <row r="53" spans="1:6" ht="15.95" customHeight="1">
      <c r="A53" s="37" t="s">
        <v>41</v>
      </c>
      <c r="B53" s="57">
        <f t="shared" si="3"/>
        <v>1157.2051407299041</v>
      </c>
      <c r="C53" s="57">
        <f t="shared" si="2"/>
        <v>1403.9307127110715</v>
      </c>
      <c r="D53" s="57">
        <f>VLOOKUP(A53,'Annexe 1'!A53:C148,2,0)</f>
        <v>1859.1704970854398</v>
      </c>
      <c r="E53" s="58">
        <f t="shared" si="4"/>
        <v>28.930128518247603</v>
      </c>
      <c r="F53" s="22"/>
    </row>
    <row r="54" spans="1:6" ht="15.95" customHeight="1">
      <c r="A54" s="35" t="s">
        <v>42</v>
      </c>
      <c r="B54" s="59">
        <f t="shared" si="3"/>
        <v>931.71640585295995</v>
      </c>
      <c r="C54" s="59">
        <f t="shared" si="2"/>
        <v>566.40112602528006</v>
      </c>
      <c r="D54" s="59">
        <f>VLOOKUP(A54,'Annexe 1'!A54:C149,2,0)</f>
        <v>1214.9169688656</v>
      </c>
      <c r="E54" s="60">
        <f t="shared" si="4"/>
        <v>23.292910146323997</v>
      </c>
      <c r="F54" s="22"/>
    </row>
    <row r="55" spans="1:6" ht="15.95" customHeight="1">
      <c r="A55" s="37" t="s">
        <v>43</v>
      </c>
      <c r="B55" s="57">
        <f t="shared" si="3"/>
        <v>947.62559992295996</v>
      </c>
      <c r="C55" s="57">
        <f t="shared" si="2"/>
        <v>625.49241828528011</v>
      </c>
      <c r="D55" s="57">
        <f>VLOOKUP(A55,'Annexe 1'!A55:C150,2,0)</f>
        <v>1260.3718090656</v>
      </c>
      <c r="E55" s="58">
        <f t="shared" si="4"/>
        <v>23.690639998073998</v>
      </c>
      <c r="F55" s="22"/>
    </row>
    <row r="56" spans="1:6" ht="15.95" customHeight="1">
      <c r="A56" s="35" t="s">
        <v>44</v>
      </c>
      <c r="B56" s="59">
        <f t="shared" si="3"/>
        <v>947.54196301699199</v>
      </c>
      <c r="C56" s="59">
        <f t="shared" si="2"/>
        <v>625.181766920256</v>
      </c>
      <c r="D56" s="59">
        <f>VLOOKUP(A56,'Annexe 1'!A56:C151,2,0)</f>
        <v>1260.13284647712</v>
      </c>
      <c r="E56" s="60">
        <f t="shared" si="4"/>
        <v>23.688549075424799</v>
      </c>
      <c r="F56" s="22"/>
    </row>
    <row r="57" spans="1:6" ht="15.95" customHeight="1">
      <c r="A57" s="37" t="s">
        <v>45</v>
      </c>
      <c r="B57" s="57">
        <f t="shared" si="3"/>
        <v>947.54196301699199</v>
      </c>
      <c r="C57" s="57">
        <f t="shared" si="2"/>
        <v>625.181766920256</v>
      </c>
      <c r="D57" s="57">
        <f>VLOOKUP(A57,'Annexe 1'!A57:C152,2,0)</f>
        <v>1260.13284647712</v>
      </c>
      <c r="E57" s="58">
        <f t="shared" si="4"/>
        <v>23.688549075424799</v>
      </c>
      <c r="F57" s="22"/>
    </row>
    <row r="58" spans="1:6" ht="15.95" customHeight="1">
      <c r="A58" s="35" t="s">
        <v>46</v>
      </c>
      <c r="B58" s="59">
        <f t="shared" si="3"/>
        <v>943.67284701916799</v>
      </c>
      <c r="C58" s="59">
        <f t="shared" si="2"/>
        <v>610.81076464262401</v>
      </c>
      <c r="D58" s="59">
        <f>VLOOKUP(A58,'Annexe 1'!A58:C153,2,0)</f>
        <v>1249.07822934048</v>
      </c>
      <c r="E58" s="60">
        <f t="shared" si="4"/>
        <v>23.5918211754792</v>
      </c>
      <c r="F58" s="22"/>
    </row>
    <row r="59" spans="1:6" ht="15.95" customHeight="1">
      <c r="A59" s="37" t="s">
        <v>47</v>
      </c>
      <c r="B59" s="57">
        <f t="shared" si="3"/>
        <v>858.46502177385594</v>
      </c>
      <c r="C59" s="57">
        <f t="shared" si="2"/>
        <v>294.32455658860795</v>
      </c>
      <c r="D59" s="57">
        <f>VLOOKUP(A59,'Annexe 1'!A59:C154,2,0)</f>
        <v>1005.6273000681599</v>
      </c>
      <c r="E59" s="58">
        <f t="shared" si="4"/>
        <v>21.461625544346397</v>
      </c>
      <c r="F59" s="22"/>
    </row>
    <row r="60" spans="1:6" ht="15.95" customHeight="1">
      <c r="A60" s="35" t="s">
        <v>48</v>
      </c>
      <c r="B60" s="59">
        <f t="shared" si="3"/>
        <v>866.65780217150404</v>
      </c>
      <c r="C60" s="59">
        <f t="shared" si="2"/>
        <v>324.75488377987222</v>
      </c>
      <c r="D60" s="59">
        <f>VLOOKUP(A60,'Annexe 1'!A60:C155,2,0)</f>
        <v>1029.0352440614402</v>
      </c>
      <c r="E60" s="60">
        <f t="shared" si="4"/>
        <v>21.6664450542876</v>
      </c>
      <c r="F60" s="22"/>
    </row>
    <row r="61" spans="1:6" ht="15.95" customHeight="1">
      <c r="A61" s="37" t="s">
        <v>49</v>
      </c>
      <c r="B61" s="57">
        <f t="shared" si="3"/>
        <v>1094.364733250208</v>
      </c>
      <c r="C61" s="57">
        <f t="shared" si="2"/>
        <v>1170.5234849293442</v>
      </c>
      <c r="D61" s="57">
        <f>VLOOKUP(A61,'Annexe 1'!A61:C156,2,0)</f>
        <v>1679.6264757148801</v>
      </c>
      <c r="E61" s="58">
        <f t="shared" si="4"/>
        <v>27.3591183312552</v>
      </c>
      <c r="F61" s="22"/>
    </row>
    <row r="62" spans="1:6" ht="15.95" customHeight="1">
      <c r="A62" s="35" t="s">
        <v>50</v>
      </c>
      <c r="B62" s="59">
        <f t="shared" si="3"/>
        <v>1026.6024667500001</v>
      </c>
      <c r="C62" s="59">
        <f t="shared" si="2"/>
        <v>918.83506649999981</v>
      </c>
      <c r="D62" s="59">
        <f>VLOOKUP(A62,'Annexe 1'!A62:C157,2,0)</f>
        <v>1486.02</v>
      </c>
      <c r="E62" s="60">
        <f t="shared" si="4"/>
        <v>25.665061668750003</v>
      </c>
      <c r="F62" s="22"/>
    </row>
    <row r="63" spans="1:6" ht="15.95" customHeight="1">
      <c r="A63" s="37" t="s">
        <v>51</v>
      </c>
      <c r="B63" s="57">
        <f t="shared" si="3"/>
        <v>858.46502177385594</v>
      </c>
      <c r="C63" s="57">
        <f t="shared" si="2"/>
        <v>294.32455658860795</v>
      </c>
      <c r="D63" s="57">
        <f>VLOOKUP(A63,'Annexe 1'!A63:C158,2,0)</f>
        <v>1005.6273000681599</v>
      </c>
      <c r="E63" s="58">
        <f t="shared" si="4"/>
        <v>21.461625544346397</v>
      </c>
      <c r="F63" s="22"/>
    </row>
    <row r="64" spans="1:6" ht="15.95" customHeight="1">
      <c r="A64" s="35" t="s">
        <v>52</v>
      </c>
      <c r="B64" s="59">
        <f t="shared" si="3"/>
        <v>858.46502177385594</v>
      </c>
      <c r="C64" s="59">
        <f t="shared" si="2"/>
        <v>294.32455658860795</v>
      </c>
      <c r="D64" s="59">
        <f>VLOOKUP(A64,'Annexe 1'!A64:C159,2,0)</f>
        <v>1005.6273000681599</v>
      </c>
      <c r="E64" s="60">
        <f t="shared" si="4"/>
        <v>21.461625544346397</v>
      </c>
      <c r="F64" s="22"/>
    </row>
    <row r="65" spans="1:6" ht="15.95" customHeight="1">
      <c r="A65" s="37" t="s">
        <v>53</v>
      </c>
      <c r="B65" s="57">
        <f t="shared" si="3"/>
        <v>1417.9159221810237</v>
      </c>
      <c r="C65" s="57">
        <f t="shared" si="2"/>
        <v>2372.2850438152318</v>
      </c>
      <c r="D65" s="57">
        <f>VLOOKUP(A65,'Annexe 1'!A65:C160,2,0)</f>
        <v>2604.0584440886396</v>
      </c>
      <c r="E65" s="58">
        <f t="shared" si="4"/>
        <v>35.447898054525595</v>
      </c>
      <c r="F65" s="22"/>
    </row>
    <row r="66" spans="1:6" ht="15.95" customHeight="1">
      <c r="A66" s="35" t="s">
        <v>54</v>
      </c>
      <c r="B66" s="59">
        <f t="shared" si="3"/>
        <v>1442.7415377046559</v>
      </c>
      <c r="C66" s="59">
        <f t="shared" si="2"/>
        <v>2464.4944729030076</v>
      </c>
      <c r="D66" s="59">
        <f>VLOOKUP(A66,'Annexe 1'!A66:C161,2,0)</f>
        <v>2674.9887741561597</v>
      </c>
      <c r="E66" s="60">
        <f t="shared" si="4"/>
        <v>36.068538442616401</v>
      </c>
      <c r="F66" s="22"/>
    </row>
    <row r="67" spans="1:6" ht="15.95" customHeight="1">
      <c r="A67" s="128" t="s">
        <v>55</v>
      </c>
      <c r="B67" s="57">
        <f t="shared" si="3"/>
        <v>1430.1632743245123</v>
      </c>
      <c r="C67" s="57">
        <f t="shared" si="2"/>
        <v>2417.7752089196165</v>
      </c>
      <c r="D67" s="57">
        <f>VLOOKUP(A67,'Annexe 1'!A67:C162,2,0)</f>
        <v>2639.0508787843205</v>
      </c>
      <c r="E67" s="58">
        <f t="shared" si="4"/>
        <v>35.754081858112805</v>
      </c>
      <c r="F67" s="22"/>
    </row>
    <row r="68" spans="1:6" ht="15.95" customHeight="1">
      <c r="A68" s="35" t="s">
        <v>56</v>
      </c>
      <c r="B68" s="59">
        <f t="shared" ref="B68:B99" si="5">$I$7+(0.35*(D68-$I$7))</f>
        <v>851.73770542425598</v>
      </c>
      <c r="C68" s="59">
        <f t="shared" si="2"/>
        <v>269.33738157580797</v>
      </c>
      <c r="D68" s="59">
        <f>VLOOKUP(A68,'Annexe 1'!A68:C163,2,0)</f>
        <v>986.40639621215996</v>
      </c>
      <c r="E68" s="60">
        <f t="shared" si="4"/>
        <v>21.2934426356064</v>
      </c>
      <c r="F68" s="22"/>
    </row>
    <row r="69" spans="1:6" ht="15.95" customHeight="1">
      <c r="A69" s="37" t="s">
        <v>57</v>
      </c>
      <c r="B69" s="57">
        <f t="shared" si="5"/>
        <v>839.61399044611198</v>
      </c>
      <c r="C69" s="57">
        <f t="shared" si="2"/>
        <v>224.30644022841625</v>
      </c>
      <c r="D69" s="57">
        <f>VLOOKUP(A69,'Annexe 1'!A69:C164,2,0)</f>
        <v>951.76721056032011</v>
      </c>
      <c r="E69" s="58">
        <f t="shared" si="4"/>
        <v>20.9903497611528</v>
      </c>
      <c r="F69" s="22"/>
    </row>
    <row r="70" spans="1:6" ht="15.95" customHeight="1">
      <c r="A70" s="35" t="s">
        <v>58</v>
      </c>
      <c r="B70" s="59">
        <f t="shared" si="5"/>
        <v>986.62948920177598</v>
      </c>
      <c r="C70" s="59">
        <f t="shared" si="2"/>
        <v>770.36400703516779</v>
      </c>
      <c r="D70" s="59">
        <f>VLOOKUP(A70,'Annexe 1'!A70:C165,2,0)</f>
        <v>1371.8114927193599</v>
      </c>
      <c r="E70" s="60">
        <f t="shared" si="4"/>
        <v>24.6657372300444</v>
      </c>
      <c r="F70" s="22"/>
    </row>
    <row r="71" spans="1:6" ht="15.95" customHeight="1">
      <c r="A71" s="37" t="s">
        <v>59</v>
      </c>
      <c r="B71" s="57">
        <f t="shared" si="5"/>
        <v>1157.2051407299041</v>
      </c>
      <c r="C71" s="57">
        <f t="shared" si="2"/>
        <v>1403.9307127110715</v>
      </c>
      <c r="D71" s="57">
        <f>VLOOKUP(A71,'Annexe 1'!A71:C166,2,0)</f>
        <v>1859.1704970854398</v>
      </c>
      <c r="E71" s="58">
        <f t="shared" si="4"/>
        <v>28.930128518247603</v>
      </c>
      <c r="F71" s="22"/>
    </row>
    <row r="72" spans="1:6" ht="15.95" customHeight="1">
      <c r="A72" s="35" t="s">
        <v>60</v>
      </c>
      <c r="B72" s="59">
        <f t="shared" si="5"/>
        <v>806.44650264897598</v>
      </c>
      <c r="C72" s="59">
        <f t="shared" si="2"/>
        <v>101.11291412476817</v>
      </c>
      <c r="D72" s="59">
        <f>VLOOKUP(A72,'Annexe 1'!A72:C167,2,0)</f>
        <v>857.00295971136006</v>
      </c>
      <c r="E72" s="60">
        <f t="shared" si="4"/>
        <v>20.161162566224398</v>
      </c>
      <c r="F72" s="22"/>
    </row>
    <row r="73" spans="1:6" ht="15.95" customHeight="1">
      <c r="A73" s="37" t="s">
        <v>61</v>
      </c>
      <c r="B73" s="57">
        <f t="shared" si="5"/>
        <v>943.67284701916799</v>
      </c>
      <c r="C73" s="57">
        <f t="shared" si="2"/>
        <v>610.81076464262401</v>
      </c>
      <c r="D73" s="57">
        <f>VLOOKUP(A73,'Annexe 1'!A73:C168,2,0)</f>
        <v>1249.07822934048</v>
      </c>
      <c r="E73" s="58">
        <f t="shared" ref="E73:E104" si="6">B73/40</f>
        <v>23.5918211754792</v>
      </c>
      <c r="F73" s="22"/>
    </row>
    <row r="74" spans="1:6" ht="15.95" customHeight="1">
      <c r="A74" s="35" t="s">
        <v>62</v>
      </c>
      <c r="B74" s="59">
        <f t="shared" si="5"/>
        <v>943.67284701916799</v>
      </c>
      <c r="C74" s="59">
        <f t="shared" si="2"/>
        <v>610.81076464262401</v>
      </c>
      <c r="D74" s="59">
        <f>VLOOKUP(A74,'Annexe 1'!A74:C169,2,0)</f>
        <v>1249.07822934048</v>
      </c>
      <c r="E74" s="60">
        <f t="shared" si="6"/>
        <v>23.5918211754792</v>
      </c>
      <c r="F74" s="22"/>
    </row>
    <row r="75" spans="1:6" ht="15.95" customHeight="1">
      <c r="A75" s="37" t="s">
        <v>63</v>
      </c>
      <c r="B75" s="57">
        <f t="shared" si="5"/>
        <v>851.73770542425598</v>
      </c>
      <c r="C75" s="57">
        <f t="shared" si="2"/>
        <v>269.33738157580797</v>
      </c>
      <c r="D75" s="57">
        <f>VLOOKUP(A75,'Annexe 1'!A75:C170,2,0)</f>
        <v>986.40639621215996</v>
      </c>
      <c r="E75" s="58">
        <f t="shared" si="6"/>
        <v>21.2934426356064</v>
      </c>
      <c r="F75" s="22"/>
    </row>
    <row r="76" spans="1:6" ht="15.95" customHeight="1">
      <c r="A76" s="35" t="s">
        <v>64</v>
      </c>
      <c r="B76" s="59">
        <f t="shared" si="5"/>
        <v>839.61399044611198</v>
      </c>
      <c r="C76" s="59">
        <f t="shared" ref="C76:C112" si="7">2*(D76-B76)</f>
        <v>224.30644022841625</v>
      </c>
      <c r="D76" s="59">
        <f>VLOOKUP(A76,'Annexe 1'!A76:C171,2,0)</f>
        <v>951.76721056032011</v>
      </c>
      <c r="E76" s="60">
        <f t="shared" si="6"/>
        <v>20.9903497611528</v>
      </c>
      <c r="F76" s="22"/>
    </row>
    <row r="77" spans="1:6" ht="15.95" customHeight="1">
      <c r="A77" s="37" t="s">
        <v>65</v>
      </c>
      <c r="B77" s="57">
        <f t="shared" si="5"/>
        <v>850.69042590604795</v>
      </c>
      <c r="C77" s="57">
        <f t="shared" si="7"/>
        <v>265.44748622246402</v>
      </c>
      <c r="D77" s="57">
        <f>VLOOKUP(A77,'Annexe 1'!A77:C172,2,0)</f>
        <v>983.41416901727996</v>
      </c>
      <c r="E77" s="58">
        <f t="shared" si="6"/>
        <v>21.267260647651199</v>
      </c>
      <c r="F77" s="22"/>
    </row>
    <row r="78" spans="1:6" ht="15.95" customHeight="1">
      <c r="A78" s="35" t="s">
        <v>66</v>
      </c>
      <c r="B78" s="59">
        <f t="shared" si="5"/>
        <v>912.75264652152009</v>
      </c>
      <c r="C78" s="59">
        <f t="shared" si="7"/>
        <v>495.96430565136006</v>
      </c>
      <c r="D78" s="59">
        <f>VLOOKUP(A78,'Annexe 1'!A78:C173,2,0)</f>
        <v>1160.7347993472001</v>
      </c>
      <c r="E78" s="60">
        <f t="shared" si="6"/>
        <v>22.818816163038001</v>
      </c>
      <c r="F78" s="22"/>
    </row>
    <row r="79" spans="1:6" ht="15.95" customHeight="1">
      <c r="A79" s="37" t="s">
        <v>67</v>
      </c>
      <c r="B79" s="57">
        <f t="shared" si="5"/>
        <v>867.47962568232003</v>
      </c>
      <c r="C79" s="57">
        <f t="shared" si="7"/>
        <v>327.80737110576024</v>
      </c>
      <c r="D79" s="57">
        <f>VLOOKUP(A79,'Annexe 1'!A79:C174,2,0)</f>
        <v>1031.3833112352002</v>
      </c>
      <c r="E79" s="58">
        <f t="shared" si="6"/>
        <v>21.686990642057999</v>
      </c>
      <c r="F79" s="22"/>
    </row>
    <row r="80" spans="1:6" ht="15.95" customHeight="1">
      <c r="A80" s="35" t="s">
        <v>68</v>
      </c>
      <c r="B80" s="59">
        <f t="shared" si="5"/>
        <v>912.75264652152009</v>
      </c>
      <c r="C80" s="59">
        <f t="shared" si="7"/>
        <v>495.96430565136006</v>
      </c>
      <c r="D80" s="59">
        <f>VLOOKUP(A80,'Annexe 1'!A80:C175,2,0)</f>
        <v>1160.7347993472001</v>
      </c>
      <c r="E80" s="60">
        <f t="shared" si="6"/>
        <v>22.818816163038001</v>
      </c>
      <c r="F80" s="22"/>
    </row>
    <row r="81" spans="1:6" ht="15.95" customHeight="1">
      <c r="A81" s="37" t="s">
        <v>69</v>
      </c>
      <c r="B81" s="57">
        <f t="shared" si="5"/>
        <v>886.65429547228803</v>
      </c>
      <c r="C81" s="57">
        <f t="shared" si="7"/>
        <v>399.02757318278441</v>
      </c>
      <c r="D81" s="57">
        <f>VLOOKUP(A81,'Annexe 1'!A81:C176,2,0)</f>
        <v>1086.1680820636802</v>
      </c>
      <c r="E81" s="58">
        <f t="shared" si="6"/>
        <v>22.166357386807199</v>
      </c>
      <c r="F81" s="22"/>
    </row>
    <row r="82" spans="1:6" ht="15.95" customHeight="1">
      <c r="A82" s="35" t="s">
        <v>70</v>
      </c>
      <c r="B82" s="59">
        <f t="shared" si="5"/>
        <v>1219.4104667500001</v>
      </c>
      <c r="C82" s="59">
        <f t="shared" si="7"/>
        <v>1634.9790665</v>
      </c>
      <c r="D82" s="59">
        <f>VLOOKUP(A82,'Annexe 1'!A82:C177,2,0)</f>
        <v>2036.9</v>
      </c>
      <c r="E82" s="60">
        <f t="shared" si="6"/>
        <v>30.485261668750002</v>
      </c>
      <c r="F82" s="22"/>
    </row>
    <row r="83" spans="1:6" ht="15.95" customHeight="1">
      <c r="A83" s="37" t="s">
        <v>71</v>
      </c>
      <c r="B83" s="57">
        <f t="shared" si="5"/>
        <v>943.67284701916799</v>
      </c>
      <c r="C83" s="57">
        <f t="shared" si="7"/>
        <v>610.81076464262401</v>
      </c>
      <c r="D83" s="57">
        <f>VLOOKUP(A83,'Annexe 1'!A83:C178,2,0)</f>
        <v>1249.07822934048</v>
      </c>
      <c r="E83" s="58">
        <f t="shared" si="6"/>
        <v>23.5918211754792</v>
      </c>
      <c r="F83" s="22"/>
    </row>
    <row r="84" spans="1:6" ht="15.95" customHeight="1">
      <c r="A84" s="35" t="s">
        <v>72</v>
      </c>
      <c r="B84" s="59">
        <f t="shared" si="5"/>
        <v>867.81417330619206</v>
      </c>
      <c r="C84" s="59">
        <f t="shared" si="7"/>
        <v>329.04997656585601</v>
      </c>
      <c r="D84" s="59">
        <f>VLOOKUP(A84,'Annexe 1'!A84:C179,2,0)</f>
        <v>1032.3391615891201</v>
      </c>
      <c r="E84" s="60">
        <f t="shared" si="6"/>
        <v>21.695354332654802</v>
      </c>
      <c r="F84" s="22"/>
    </row>
    <row r="85" spans="1:6" ht="15.95" customHeight="1">
      <c r="A85" s="37" t="s">
        <v>73</v>
      </c>
      <c r="B85" s="57">
        <f t="shared" si="5"/>
        <v>886.65429547228803</v>
      </c>
      <c r="C85" s="57">
        <f t="shared" si="7"/>
        <v>399.02757318278441</v>
      </c>
      <c r="D85" s="57">
        <f>VLOOKUP(A85,'Annexe 1'!A85:C180,2,0)</f>
        <v>1086.1680820636802</v>
      </c>
      <c r="E85" s="58">
        <f t="shared" si="6"/>
        <v>22.166357386807199</v>
      </c>
      <c r="F85" s="22"/>
    </row>
    <row r="86" spans="1:6" ht="15.95" customHeight="1">
      <c r="A86" s="35" t="s">
        <v>74</v>
      </c>
      <c r="B86" s="59">
        <f t="shared" si="5"/>
        <v>886.65429547228803</v>
      </c>
      <c r="C86" s="59">
        <f t="shared" si="7"/>
        <v>399.02757318278441</v>
      </c>
      <c r="D86" s="59">
        <f>VLOOKUP(A86,'Annexe 1'!A86:C181,2,0)</f>
        <v>1086.1680820636802</v>
      </c>
      <c r="E86" s="60">
        <f t="shared" si="6"/>
        <v>22.166357386807199</v>
      </c>
      <c r="F86" s="22"/>
    </row>
    <row r="87" spans="1:6" ht="15.95" customHeight="1">
      <c r="A87" s="37" t="s">
        <v>75</v>
      </c>
      <c r="B87" s="57">
        <f t="shared" si="5"/>
        <v>930.55276194383998</v>
      </c>
      <c r="C87" s="57">
        <f t="shared" si="7"/>
        <v>562.07902007712005</v>
      </c>
      <c r="D87" s="57">
        <f>VLOOKUP(A87,'Annexe 1'!A87:C182,2,0)</f>
        <v>1211.5922719824</v>
      </c>
      <c r="E87" s="58">
        <f t="shared" si="6"/>
        <v>23.263819048595998</v>
      </c>
      <c r="F87" s="22"/>
    </row>
    <row r="88" spans="1:6" ht="15.95" customHeight="1">
      <c r="A88" s="38" t="s">
        <v>76</v>
      </c>
      <c r="B88" s="59">
        <f t="shared" si="5"/>
        <v>1531.4184763540318</v>
      </c>
      <c r="C88" s="59">
        <f t="shared" si="7"/>
        <v>2793.8659593149755</v>
      </c>
      <c r="D88" s="59">
        <f>VLOOKUP(A88,'Annexe 1'!A88:C183,2,0)</f>
        <v>2928.3514560115195</v>
      </c>
      <c r="E88" s="60">
        <f t="shared" si="6"/>
        <v>38.285461908850792</v>
      </c>
      <c r="F88" s="22"/>
    </row>
    <row r="89" spans="1:6" ht="15.95" customHeight="1">
      <c r="A89" s="37" t="s">
        <v>77</v>
      </c>
      <c r="B89" s="57">
        <f t="shared" si="5"/>
        <v>1779.23099235</v>
      </c>
      <c r="C89" s="57">
        <f t="shared" si="7"/>
        <v>3714.3124473000003</v>
      </c>
      <c r="D89" s="57">
        <f>VLOOKUP(A89,'Annexe 1'!A89:C184,2,0)</f>
        <v>3636.3872160000001</v>
      </c>
      <c r="E89" s="58">
        <f t="shared" si="6"/>
        <v>44.480774808749999</v>
      </c>
      <c r="F89" s="22"/>
    </row>
    <row r="90" spans="1:6" ht="15.95" customHeight="1">
      <c r="A90" s="35" t="s">
        <v>78</v>
      </c>
      <c r="B90" s="59">
        <f t="shared" si="5"/>
        <v>860.76321849436795</v>
      </c>
      <c r="C90" s="59">
        <f t="shared" si="7"/>
        <v>302.86071583622402</v>
      </c>
      <c r="D90" s="59">
        <f>VLOOKUP(A90,'Annexe 1'!A90:C185,2,0)</f>
        <v>1012.19357641248</v>
      </c>
      <c r="E90" s="60">
        <f t="shared" si="6"/>
        <v>21.519080462359199</v>
      </c>
      <c r="F90" s="22"/>
    </row>
    <row r="91" spans="1:6" ht="15.95" customHeight="1">
      <c r="A91" s="37" t="s">
        <v>79</v>
      </c>
      <c r="B91" s="57">
        <f t="shared" si="5"/>
        <v>943.67284701916799</v>
      </c>
      <c r="C91" s="57">
        <f t="shared" si="7"/>
        <v>610.81076464262401</v>
      </c>
      <c r="D91" s="57">
        <f>VLOOKUP(A91,'Annexe 1'!A91:C186,2,0)</f>
        <v>1249.07822934048</v>
      </c>
      <c r="E91" s="58">
        <f t="shared" si="6"/>
        <v>23.5918211754792</v>
      </c>
      <c r="F91" s="22"/>
    </row>
    <row r="92" spans="1:6" ht="15.95" customHeight="1">
      <c r="A92" s="35" t="s">
        <v>80</v>
      </c>
      <c r="B92" s="59">
        <f t="shared" si="5"/>
        <v>1001.836860539088</v>
      </c>
      <c r="C92" s="59">
        <f t="shared" si="7"/>
        <v>826.8485291451841</v>
      </c>
      <c r="D92" s="59">
        <f>VLOOKUP(A92,'Annexe 1'!A92:C187,2,0)</f>
        <v>1415.26112511168</v>
      </c>
      <c r="E92" s="60">
        <f t="shared" si="6"/>
        <v>25.0459215134772</v>
      </c>
      <c r="F92" s="22"/>
    </row>
    <row r="93" spans="1:6" ht="15.95" customHeight="1">
      <c r="A93" s="37" t="s">
        <v>81</v>
      </c>
      <c r="B93" s="57">
        <f t="shared" si="5"/>
        <v>860.76321849436795</v>
      </c>
      <c r="C93" s="57">
        <f t="shared" si="7"/>
        <v>302.86071583622402</v>
      </c>
      <c r="D93" s="57">
        <f>VLOOKUP(A93,'Annexe 1'!A93:C188,2,0)</f>
        <v>1012.19357641248</v>
      </c>
      <c r="E93" s="58">
        <f t="shared" si="6"/>
        <v>21.519080462359199</v>
      </c>
      <c r="F93" s="22"/>
    </row>
    <row r="94" spans="1:6" ht="15.95" customHeight="1">
      <c r="A94" s="35" t="s">
        <v>82</v>
      </c>
      <c r="B94" s="59">
        <f t="shared" si="5"/>
        <v>860.76321849436795</v>
      </c>
      <c r="C94" s="59">
        <f t="shared" si="7"/>
        <v>302.86071583622402</v>
      </c>
      <c r="D94" s="59">
        <f>VLOOKUP(A94,'Annexe 1'!A94:C189,2,0)</f>
        <v>1012.19357641248</v>
      </c>
      <c r="E94" s="60">
        <f t="shared" si="6"/>
        <v>21.519080462359199</v>
      </c>
      <c r="F94" s="22"/>
    </row>
    <row r="95" spans="1:6" ht="15.95" customHeight="1">
      <c r="A95" s="37" t="s">
        <v>83</v>
      </c>
      <c r="B95" s="57">
        <f t="shared" si="5"/>
        <v>943.67284701916799</v>
      </c>
      <c r="C95" s="57">
        <f t="shared" si="7"/>
        <v>610.81076464262401</v>
      </c>
      <c r="D95" s="57">
        <f>VLOOKUP(A95,'Annexe 1'!A95:C190,2,0)</f>
        <v>1249.07822934048</v>
      </c>
      <c r="E95" s="58">
        <f t="shared" si="6"/>
        <v>23.5918211754792</v>
      </c>
      <c r="F95" s="22"/>
    </row>
    <row r="96" spans="1:6" ht="15.95" customHeight="1">
      <c r="A96" s="35" t="s">
        <v>84</v>
      </c>
      <c r="B96" s="59">
        <f t="shared" si="5"/>
        <v>923.01453124507202</v>
      </c>
      <c r="C96" s="59">
        <f t="shared" si="7"/>
        <v>534.07987748169626</v>
      </c>
      <c r="D96" s="59">
        <f>VLOOKUP(A96,'Annexe 1'!A96:C191,2,0)</f>
        <v>1190.0544699859202</v>
      </c>
      <c r="E96" s="60">
        <f t="shared" si="6"/>
        <v>23.075363281126801</v>
      </c>
      <c r="F96" s="22"/>
    </row>
    <row r="97" spans="1:6" ht="15.95" customHeight="1">
      <c r="A97" s="37" t="s">
        <v>85</v>
      </c>
      <c r="B97" s="57">
        <f t="shared" si="5"/>
        <v>822.62115298574395</v>
      </c>
      <c r="C97" s="57">
        <f t="shared" si="7"/>
        <v>161.19018680419208</v>
      </c>
      <c r="D97" s="57">
        <f>VLOOKUP(A97,'Annexe 1'!A97:C192,2,0)</f>
        <v>903.21624638783999</v>
      </c>
      <c r="E97" s="58">
        <f t="shared" si="6"/>
        <v>20.5655288246436</v>
      </c>
      <c r="F97" s="22"/>
    </row>
    <row r="98" spans="1:6" ht="15.95" customHeight="1">
      <c r="A98" s="35" t="s">
        <v>86</v>
      </c>
      <c r="B98" s="59">
        <f t="shared" si="5"/>
        <v>886.65429547228803</v>
      </c>
      <c r="C98" s="59">
        <f t="shared" si="7"/>
        <v>399.02757318278441</v>
      </c>
      <c r="D98" s="59">
        <f>VLOOKUP(A98,'Annexe 1'!A98:C193,2,0)</f>
        <v>1086.1680820636802</v>
      </c>
      <c r="E98" s="60">
        <f t="shared" si="6"/>
        <v>22.166357386807199</v>
      </c>
      <c r="F98" s="22"/>
    </row>
    <row r="99" spans="1:6" ht="15.95" customHeight="1">
      <c r="A99" s="37" t="s">
        <v>87</v>
      </c>
      <c r="B99" s="57">
        <f t="shared" si="5"/>
        <v>911.21445472915207</v>
      </c>
      <c r="C99" s="57">
        <f t="shared" si="7"/>
        <v>490.2510218511361</v>
      </c>
      <c r="D99" s="57">
        <f>VLOOKUP(A99,'Annexe 1'!A99:C194,2,0)</f>
        <v>1156.3399656547201</v>
      </c>
      <c r="E99" s="58">
        <f t="shared" si="6"/>
        <v>22.780361368228803</v>
      </c>
      <c r="F99" s="22"/>
    </row>
    <row r="100" spans="1:6" ht="15.95" customHeight="1">
      <c r="A100" s="35" t="s">
        <v>88</v>
      </c>
      <c r="B100" s="59">
        <f t="shared" ref="B100:B110" si="8">$I$7+(0.35*(D100-$I$7))</f>
        <v>881.75244550512002</v>
      </c>
      <c r="C100" s="59">
        <f t="shared" si="7"/>
        <v>380.82070187616</v>
      </c>
      <c r="D100" s="59">
        <f>VLOOKUP(A100,'Annexe 1'!A100:C195,2,0)</f>
        <v>1072.1627964432</v>
      </c>
      <c r="E100" s="60">
        <f t="shared" si="6"/>
        <v>22.043811137628001</v>
      </c>
      <c r="F100" s="22"/>
    </row>
    <row r="101" spans="1:6" ht="15.95" customHeight="1">
      <c r="A101" s="37" t="s">
        <v>89</v>
      </c>
      <c r="B101" s="57">
        <f t="shared" si="8"/>
        <v>911.21445472915207</v>
      </c>
      <c r="C101" s="57">
        <f t="shared" si="7"/>
        <v>490.2510218511361</v>
      </c>
      <c r="D101" s="57">
        <f>VLOOKUP(A101,'Annexe 1'!A101:C196,2,0)</f>
        <v>1156.3399656547201</v>
      </c>
      <c r="E101" s="58">
        <f t="shared" si="6"/>
        <v>22.780361368228803</v>
      </c>
      <c r="F101" s="22"/>
    </row>
    <row r="102" spans="1:6" ht="15.95" customHeight="1">
      <c r="A102" s="35" t="s">
        <v>90</v>
      </c>
      <c r="B102" s="59">
        <f t="shared" si="8"/>
        <v>878.12696745076801</v>
      </c>
      <c r="C102" s="59">
        <f t="shared" si="7"/>
        <v>367.35464053142414</v>
      </c>
      <c r="D102" s="59">
        <f>VLOOKUP(A102,'Annexe 1'!A102:C197,2,0)</f>
        <v>1061.8042877164801</v>
      </c>
      <c r="E102" s="60">
        <f t="shared" si="6"/>
        <v>21.953174186269202</v>
      </c>
      <c r="F102" s="22"/>
    </row>
    <row r="103" spans="1:6" ht="15.95" customHeight="1">
      <c r="A103" s="37" t="s">
        <v>91</v>
      </c>
      <c r="B103" s="57">
        <f t="shared" si="8"/>
        <v>860.51958055089597</v>
      </c>
      <c r="C103" s="57">
        <f t="shared" si="7"/>
        <v>301.95577490332789</v>
      </c>
      <c r="D103" s="57">
        <f>VLOOKUP(A103,'Annexe 1'!A103:C198,2,0)</f>
        <v>1011.4974680025599</v>
      </c>
      <c r="E103" s="58">
        <f t="shared" si="6"/>
        <v>21.5129895137724</v>
      </c>
      <c r="F103" s="22"/>
    </row>
    <row r="104" spans="1:6" ht="15.95" customHeight="1">
      <c r="A104" s="35" t="s">
        <v>92</v>
      </c>
      <c r="B104" s="59">
        <f t="shared" si="8"/>
        <v>878.12696745076801</v>
      </c>
      <c r="C104" s="59">
        <f t="shared" si="7"/>
        <v>367.35464053142414</v>
      </c>
      <c r="D104" s="59">
        <f>VLOOKUP(A104,'Annexe 1'!A104:C199,2,0)</f>
        <v>1061.8042877164801</v>
      </c>
      <c r="E104" s="60">
        <f t="shared" si="6"/>
        <v>21.953174186269202</v>
      </c>
      <c r="F104" s="22"/>
    </row>
    <row r="105" spans="1:6" ht="15.95" customHeight="1">
      <c r="A105" s="37" t="s">
        <v>93</v>
      </c>
      <c r="B105" s="57">
        <f t="shared" si="8"/>
        <v>860.51958055089597</v>
      </c>
      <c r="C105" s="57">
        <f t="shared" si="7"/>
        <v>301.95577490332789</v>
      </c>
      <c r="D105" s="57">
        <f>VLOOKUP(A105,'Annexe 1'!A105:C200,2,0)</f>
        <v>1011.4974680025599</v>
      </c>
      <c r="E105" s="58">
        <f t="shared" ref="E105:E112" si="9">B105/40</f>
        <v>21.5129895137724</v>
      </c>
      <c r="F105" s="22"/>
    </row>
    <row r="106" spans="1:6" ht="15.95" customHeight="1">
      <c r="A106" s="35" t="s">
        <v>94</v>
      </c>
      <c r="B106" s="59">
        <f t="shared" si="8"/>
        <v>886.65429547228803</v>
      </c>
      <c r="C106" s="59">
        <f t="shared" si="7"/>
        <v>399.02757318278441</v>
      </c>
      <c r="D106" s="59">
        <f>VLOOKUP(A106,'Annexe 1'!A106:C201,2,0)</f>
        <v>1086.1680820636802</v>
      </c>
      <c r="E106" s="60">
        <f t="shared" si="9"/>
        <v>22.166357386807199</v>
      </c>
      <c r="F106" s="22"/>
    </row>
    <row r="107" spans="1:6" ht="15.95" customHeight="1">
      <c r="A107" s="37" t="s">
        <v>95</v>
      </c>
      <c r="B107" s="57">
        <f t="shared" si="8"/>
        <v>1157.2051407299041</v>
      </c>
      <c r="C107" s="57">
        <f t="shared" si="7"/>
        <v>1403.9307127110715</v>
      </c>
      <c r="D107" s="57">
        <f>VLOOKUP(A107,'Annexe 1'!A107:C202,2,0)</f>
        <v>1859.1704970854398</v>
      </c>
      <c r="E107" s="58">
        <f t="shared" si="9"/>
        <v>28.930128518247603</v>
      </c>
      <c r="F107" s="22"/>
    </row>
    <row r="108" spans="1:6" ht="15.95" customHeight="1">
      <c r="A108" s="35" t="s">
        <v>96</v>
      </c>
      <c r="B108" s="59">
        <f t="shared" si="8"/>
        <v>806.44650264897598</v>
      </c>
      <c r="C108" s="59">
        <f t="shared" si="7"/>
        <v>101.11291412476817</v>
      </c>
      <c r="D108" s="59">
        <f>VLOOKUP(A108,'Annexe 1'!A108:C203,2,0)</f>
        <v>857.00295971136006</v>
      </c>
      <c r="E108" s="60">
        <f t="shared" si="9"/>
        <v>20.161162566224398</v>
      </c>
      <c r="F108" s="22"/>
    </row>
    <row r="109" spans="1:6" ht="15.95" customHeight="1">
      <c r="A109" s="37" t="s">
        <v>97</v>
      </c>
      <c r="B109" s="57">
        <f t="shared" si="8"/>
        <v>962.20751265911986</v>
      </c>
      <c r="C109" s="57">
        <f t="shared" si="7"/>
        <v>679.65380844815991</v>
      </c>
      <c r="D109" s="57">
        <f>VLOOKUP(A109,'Annexe 1'!A109:C204,2,0)</f>
        <v>1302.0344168831998</v>
      </c>
      <c r="E109" s="58">
        <f t="shared" si="9"/>
        <v>24.055187816477996</v>
      </c>
      <c r="F109" s="22"/>
    </row>
    <row r="110" spans="1:6" ht="15.95" customHeight="1">
      <c r="A110" s="35" t="s">
        <v>98</v>
      </c>
      <c r="B110" s="59">
        <f t="shared" si="8"/>
        <v>1442.7415377046559</v>
      </c>
      <c r="C110" s="59">
        <f t="shared" si="7"/>
        <v>2464.4944729030076</v>
      </c>
      <c r="D110" s="59">
        <f>VLOOKUP(A110,'Annexe 1'!A110:C205,2,0)</f>
        <v>2674.9887741561597</v>
      </c>
      <c r="E110" s="60">
        <f t="shared" si="9"/>
        <v>36.068538442616401</v>
      </c>
      <c r="F110" s="22"/>
    </row>
    <row r="111" spans="1:6" ht="15.95" customHeight="1">
      <c r="A111" s="37" t="s">
        <v>99</v>
      </c>
      <c r="B111" s="57">
        <f>D111</f>
        <v>484.47067394880003</v>
      </c>
      <c r="C111" s="57" t="s">
        <v>129</v>
      </c>
      <c r="D111" s="57">
        <f>VLOOKUP(A111,'Annexe 1'!A111:C206,2,0)</f>
        <v>484.47067394880003</v>
      </c>
      <c r="E111" s="58">
        <f t="shared" si="9"/>
        <v>12.11176684872</v>
      </c>
      <c r="F111" s="22"/>
    </row>
    <row r="112" spans="1:6" ht="15.95" customHeight="1" thickBot="1">
      <c r="A112" s="40" t="s">
        <v>100</v>
      </c>
      <c r="B112" s="61">
        <f>$I$7+(0.35*(D112-$I$7))</f>
        <v>858.46502177385594</v>
      </c>
      <c r="C112" s="61">
        <f t="shared" si="7"/>
        <v>294.32455658860795</v>
      </c>
      <c r="D112" s="61">
        <f>VLOOKUP(A112,'Annexe 1'!A112:C207,2,0)</f>
        <v>1005.6273000681599</v>
      </c>
      <c r="E112" s="62">
        <f t="shared" si="9"/>
        <v>21.461625544346397</v>
      </c>
      <c r="F112" s="22"/>
    </row>
    <row r="113" spans="1:6" ht="15.95" customHeight="1">
      <c r="B113" s="131"/>
      <c r="E113" s="131"/>
    </row>
    <row r="114" spans="1:6" ht="15.95" customHeight="1">
      <c r="A114" s="5" t="s">
        <v>105</v>
      </c>
      <c r="B114" s="4">
        <v>17.61</v>
      </c>
      <c r="F114" s="22"/>
    </row>
    <row r="115" spans="1:6" ht="15.95" customHeight="1">
      <c r="A115" s="5" t="s">
        <v>106</v>
      </c>
      <c r="B115" s="4">
        <v>7.15</v>
      </c>
      <c r="F115" s="22"/>
    </row>
    <row r="117" spans="1:6" ht="15.95" customHeight="1">
      <c r="A117" s="120" t="s">
        <v>131</v>
      </c>
    </row>
    <row r="119" spans="1:6" ht="15.95" customHeight="1">
      <c r="A119" s="22" t="s">
        <v>126</v>
      </c>
      <c r="B119" s="64"/>
      <c r="C119" s="64"/>
    </row>
    <row r="120" spans="1:6" ht="15.95" customHeight="1">
      <c r="A120" s="22" t="s">
        <v>206</v>
      </c>
      <c r="B120" s="63"/>
      <c r="C120" s="63"/>
      <c r="D120" s="63"/>
      <c r="E120" s="63"/>
    </row>
    <row r="122" spans="1:6" ht="80.099999999999994" customHeight="1">
      <c r="A122" s="174" t="s">
        <v>128</v>
      </c>
      <c r="B122" s="174"/>
      <c r="C122" s="174"/>
      <c r="D122" s="174"/>
      <c r="E122" s="174"/>
      <c r="F122" s="22"/>
    </row>
  </sheetData>
  <mergeCells count="3">
    <mergeCell ref="A1:E1"/>
    <mergeCell ref="A122:E122"/>
    <mergeCell ref="A3:E3"/>
  </mergeCells>
  <phoneticPr fontId="3" type="noConversion"/>
  <printOptions horizontalCentered="1"/>
  <pageMargins left="0.31496062992126" right="0.31496062992126" top="0.35433070866141703" bottom="0.35433070866141703" header="0.31496062992126" footer="0.31496062992126"/>
  <pageSetup paperSize="9" scale="65"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W55"/>
  <sheetViews>
    <sheetView zoomScale="90" zoomScaleNormal="90" workbookViewId="0">
      <selection activeCell="A14" sqref="A14"/>
    </sheetView>
  </sheetViews>
  <sheetFormatPr defaultColWidth="10.8515625" defaultRowHeight="14.25"/>
  <cols>
    <col min="1" max="1" width="38.34765625" style="22" bestFit="1" customWidth="1"/>
    <col min="2" max="2" width="15.78125" style="22" customWidth="1"/>
    <col min="3" max="3" width="14.796875" style="22" customWidth="1"/>
    <col min="4" max="4" width="17.87890625" style="26" customWidth="1"/>
    <col min="5" max="5" width="17.6328125" style="26" customWidth="1"/>
    <col min="6" max="6" width="14.0546875" style="26" customWidth="1"/>
    <col min="7" max="7" width="8.01171875" style="22" customWidth="1"/>
    <col min="8" max="8" width="43.7734375" style="22" customWidth="1"/>
    <col min="9" max="10" width="14.796875" style="22" customWidth="1"/>
    <col min="11" max="11" width="17.87890625" style="21" customWidth="1"/>
    <col min="12" max="12" width="15.66015625" style="21" customWidth="1"/>
    <col min="13" max="13" width="15.2890625" style="21" customWidth="1"/>
    <col min="14" max="14" width="0.12109375" style="22" customWidth="1"/>
    <col min="15" max="16384" width="10.8515625" style="22"/>
  </cols>
  <sheetData>
    <row r="1" spans="1:23" s="23" customFormat="1" ht="15.95" customHeight="1">
      <c r="A1" s="189" t="s">
        <v>119</v>
      </c>
      <c r="B1" s="189"/>
      <c r="C1" s="189"/>
      <c r="D1" s="189"/>
      <c r="E1" s="189"/>
      <c r="F1" s="189"/>
      <c r="H1" s="189" t="s">
        <v>119</v>
      </c>
      <c r="I1" s="189"/>
      <c r="J1" s="189"/>
      <c r="K1" s="189"/>
      <c r="L1" s="189"/>
      <c r="M1" s="189"/>
      <c r="N1" s="22"/>
      <c r="O1" s="22"/>
      <c r="P1" s="22"/>
      <c r="Q1" s="22"/>
      <c r="R1" s="22"/>
      <c r="S1" s="22"/>
      <c r="T1" s="22"/>
      <c r="U1" s="22"/>
      <c r="V1" s="22"/>
      <c r="W1" s="22"/>
    </row>
    <row r="2" spans="1:23">
      <c r="A2" s="63"/>
      <c r="M2" s="73"/>
      <c r="N2" s="74">
        <v>779.22</v>
      </c>
    </row>
    <row r="3" spans="1:23" s="63" customFormat="1" ht="41.1" customHeight="1">
      <c r="A3" s="190" t="s">
        <v>192</v>
      </c>
      <c r="B3" s="190"/>
      <c r="C3" s="190"/>
      <c r="D3" s="190"/>
      <c r="E3" s="190"/>
      <c r="F3" s="190"/>
      <c r="H3" s="190" t="s">
        <v>192</v>
      </c>
      <c r="I3" s="190"/>
      <c r="J3" s="190"/>
      <c r="K3" s="190"/>
      <c r="L3" s="190"/>
      <c r="M3" s="190"/>
    </row>
    <row r="4" spans="1:23" s="63" customFormat="1" ht="15.95" customHeight="1">
      <c r="A4" s="70"/>
      <c r="H4" s="70"/>
    </row>
    <row r="5" spans="1:23">
      <c r="A5" s="22" t="s">
        <v>187</v>
      </c>
      <c r="C5" s="127"/>
      <c r="H5" s="193" t="s">
        <v>187</v>
      </c>
      <c r="I5" s="193"/>
    </row>
    <row r="6" spans="1:23" ht="17.100000000000001" customHeight="1" thickBot="1">
      <c r="A6" s="124"/>
      <c r="H6" s="124"/>
    </row>
    <row r="7" spans="1:23" ht="32.1" customHeight="1">
      <c r="A7" s="185" t="s">
        <v>122</v>
      </c>
      <c r="B7" s="186"/>
      <c r="C7" s="186"/>
      <c r="D7" s="186"/>
      <c r="E7" s="186"/>
      <c r="F7" s="188"/>
      <c r="H7" s="185" t="s">
        <v>123</v>
      </c>
      <c r="I7" s="186"/>
      <c r="J7" s="186"/>
      <c r="K7" s="186"/>
      <c r="L7" s="186"/>
      <c r="M7" s="188"/>
    </row>
    <row r="8" spans="1:23" s="63" customFormat="1" ht="30.95" customHeight="1">
      <c r="A8" s="145" t="s">
        <v>121</v>
      </c>
      <c r="B8" s="146" t="s">
        <v>101</v>
      </c>
      <c r="C8" s="146" t="s">
        <v>130</v>
      </c>
      <c r="D8" s="147" t="s">
        <v>125</v>
      </c>
      <c r="E8" s="155" t="s">
        <v>102</v>
      </c>
      <c r="F8" s="156" t="s">
        <v>190</v>
      </c>
      <c r="H8" s="145" t="s">
        <v>121</v>
      </c>
      <c r="I8" s="157" t="s">
        <v>101</v>
      </c>
      <c r="J8" s="157" t="s">
        <v>130</v>
      </c>
      <c r="K8" s="147" t="s">
        <v>125</v>
      </c>
      <c r="L8" s="158" t="s">
        <v>102</v>
      </c>
      <c r="M8" s="156" t="s">
        <v>190</v>
      </c>
    </row>
    <row r="9" spans="1:23">
      <c r="A9" s="78" t="s">
        <v>104</v>
      </c>
      <c r="B9" s="75">
        <v>43</v>
      </c>
      <c r="C9" s="75">
        <v>46</v>
      </c>
      <c r="D9" s="57">
        <f>(35*'Annexe 3 (2)'!E10)+(8*'Annexe 3 (2)'!E10*1.25)</f>
        <v>1095.3228450937499</v>
      </c>
      <c r="E9" s="57">
        <f>2*(F9-D9)</f>
        <v>812.29970981249971</v>
      </c>
      <c r="F9" s="58">
        <f>VLOOKUP(A9,'Annexe 2'!A9:D50,4,0)</f>
        <v>1501.4726999999998</v>
      </c>
      <c r="H9" s="78" t="s">
        <v>104</v>
      </c>
      <c r="I9" s="29">
        <v>52</v>
      </c>
      <c r="J9" s="29">
        <v>56</v>
      </c>
      <c r="K9" s="57">
        <f>(35*'Annexe 3 (2)'!E10)+(8*'Annexe 3 (2)'!E10*1.25)+(5*'Annexe 3 (2)'!E10*1.5)+(4*'Annexe 3 (2)'!E10*1.75)</f>
        <v>1448.2602062906251</v>
      </c>
      <c r="L9" s="57">
        <f t="shared" ref="L9:L49" si="0">2*(M9-K9)</f>
        <v>1074.0407274187492</v>
      </c>
      <c r="M9" s="58">
        <f>VLOOKUP(H9,'Annexe 2'!G9:J50,4,0)</f>
        <v>1985.2805699999997</v>
      </c>
    </row>
    <row r="10" spans="1:23">
      <c r="A10" s="79" t="s">
        <v>3</v>
      </c>
      <c r="B10" s="76">
        <v>43</v>
      </c>
      <c r="C10" s="76">
        <v>46</v>
      </c>
      <c r="D10" s="59">
        <f>(35*'Annexe 3 (2)'!E13)+(8*'Annexe 3 (2)'!E13*1.25)</f>
        <v>1082.4834517415097</v>
      </c>
      <c r="E10" s="59">
        <f>2*(F10-D10)</f>
        <v>764.61053450418012</v>
      </c>
      <c r="F10" s="60">
        <f>VLOOKUP(A10,'Annexe 2'!A10:D51,4,0)</f>
        <v>1464.7887189935998</v>
      </c>
      <c r="H10" s="49" t="s">
        <v>3</v>
      </c>
      <c r="I10" s="32">
        <v>52</v>
      </c>
      <c r="J10" s="32">
        <v>56</v>
      </c>
      <c r="K10" s="59">
        <f>(35*'Annexe 3 (2)'!E13)+(8*'Annexe 3 (2)'!E13*1.25)+(5*'Annexe 3 (2)'!E13*1.5)+(4*'Annexe 3 (2)'!E13*1.75)</f>
        <v>1431.2836750804408</v>
      </c>
      <c r="L10" s="59">
        <f t="shared" si="0"/>
        <v>1010.9850400666373</v>
      </c>
      <c r="M10" s="60">
        <f>VLOOKUP(H10,'Annexe 2'!G10:J51,4,0)</f>
        <v>1936.7761951137595</v>
      </c>
    </row>
    <row r="11" spans="1:23">
      <c r="A11" s="48" t="s">
        <v>4</v>
      </c>
      <c r="B11" s="28">
        <v>43</v>
      </c>
      <c r="C11" s="28">
        <v>46</v>
      </c>
      <c r="D11" s="57">
        <f>(35*'Annexe 3 (2)'!E14)+(8*'Annexe 3 (2)'!E14*1.25)</f>
        <v>1127.0664681064741</v>
      </c>
      <c r="E11" s="57">
        <f>2*(F11-D11)</f>
        <v>930.2045952883318</v>
      </c>
      <c r="F11" s="58">
        <f>VLOOKUP(A11,'Annexe 2'!A11:D52,4,0)</f>
        <v>1592.16876575064</v>
      </c>
      <c r="H11" s="48" t="s">
        <v>4</v>
      </c>
      <c r="I11" s="29">
        <v>52</v>
      </c>
      <c r="J11" s="29">
        <v>56</v>
      </c>
      <c r="K11" s="57">
        <f>(35*'Annexe 3 (2)'!E14)+(8*'Annexe 3 (2)'!E14*1.25)+(5*'Annexe 3 (2)'!E14*1.5)+(4*'Annexe 3 (2)'!E14*1.75)</f>
        <v>1490.2323300518935</v>
      </c>
      <c r="L11" s="57">
        <f t="shared" si="0"/>
        <v>1229.9371871034614</v>
      </c>
      <c r="M11" s="58">
        <f>VLOOKUP(H11,'Annexe 2'!G11:J52,4,0)</f>
        <v>2105.2009236036242</v>
      </c>
    </row>
    <row r="12" spans="1:23">
      <c r="A12" s="49" t="s">
        <v>8</v>
      </c>
      <c r="B12" s="31">
        <v>43</v>
      </c>
      <c r="C12" s="31">
        <v>46</v>
      </c>
      <c r="D12" s="59">
        <f>(35*'Annexe 3 (2)'!E18)+(8*'Annexe 3 (2)'!E18*1.25)</f>
        <v>968.35862080616403</v>
      </c>
      <c r="E12" s="59">
        <f>2*(F12-D12)</f>
        <v>340.71830531575188</v>
      </c>
      <c r="F12" s="60">
        <f>VLOOKUP(A12,'Annexe 2'!A12:D53,4,0)</f>
        <v>1138.71777346404</v>
      </c>
      <c r="H12" s="49" t="s">
        <v>8</v>
      </c>
      <c r="I12" s="32">
        <v>52</v>
      </c>
      <c r="J12" s="32">
        <v>56</v>
      </c>
      <c r="K12" s="59">
        <f>(35*'Annexe 3 (2)'!E18)+(8*'Annexe 3 (2)'!E18*1.25)+(5*'Annexe 3 (2)'!E18*1.5)+(4*'Annexe 3 (2)'!E18*1.75)</f>
        <v>1280.3852875103726</v>
      </c>
      <c r="L12" s="59">
        <f t="shared" si="0"/>
        <v>450.50531480638301</v>
      </c>
      <c r="M12" s="60">
        <f>VLOOKUP(H12,'Annexe 2'!G12:J53,4,0)</f>
        <v>1505.6379449135641</v>
      </c>
    </row>
    <row r="13" spans="1:23">
      <c r="A13" s="48" t="s">
        <v>5</v>
      </c>
      <c r="B13" s="28">
        <v>43</v>
      </c>
      <c r="C13" s="28">
        <v>46</v>
      </c>
      <c r="D13" s="57">
        <f>(35*'Annexe 3 (2)'!E15)+(8*'Annexe 3 (2)'!E15*1.25)</f>
        <v>968.35862080616403</v>
      </c>
      <c r="E13" s="57">
        <f>2*(F13-D13)</f>
        <v>340.71830531575188</v>
      </c>
      <c r="F13" s="58">
        <f>VLOOKUP(A13,'Annexe 2'!A13:D53,4,0)</f>
        <v>1138.71777346404</v>
      </c>
      <c r="H13" s="48" t="s">
        <v>5</v>
      </c>
      <c r="I13" s="29">
        <v>52</v>
      </c>
      <c r="J13" s="29">
        <v>56</v>
      </c>
      <c r="K13" s="57">
        <f>(35*'Annexe 3 (2)'!E15)+(8*'Annexe 3 (2)'!E15*1.25)+(5*'Annexe 3 (2)'!E15*1.5)+(4*'Annexe 3 (2)'!E15*1.75)</f>
        <v>1280.3852875103726</v>
      </c>
      <c r="L13" s="57">
        <f t="shared" si="0"/>
        <v>450.50531480638301</v>
      </c>
      <c r="M13" s="58">
        <f>VLOOKUP(H13,'Annexe 2'!G13:J53,4,0)</f>
        <v>1505.6379449135641</v>
      </c>
    </row>
    <row r="14" spans="1:23">
      <c r="A14" s="49" t="s">
        <v>9</v>
      </c>
      <c r="B14" s="31">
        <v>42</v>
      </c>
      <c r="C14" s="31">
        <v>45</v>
      </c>
      <c r="D14" s="59">
        <f>F14</f>
        <v>529.88979963149995</v>
      </c>
      <c r="E14" s="59" t="s">
        <v>129</v>
      </c>
      <c r="F14" s="60">
        <f>VLOOKUP(A14,'Annexe 2'!A14:D54,4,0)</f>
        <v>529.88979963149995</v>
      </c>
      <c r="H14" s="49" t="s">
        <v>9</v>
      </c>
      <c r="I14" s="32">
        <v>51</v>
      </c>
      <c r="J14" s="32">
        <v>55</v>
      </c>
      <c r="K14" s="59">
        <f>M14</f>
        <v>699.45453551358003</v>
      </c>
      <c r="L14" s="59" t="s">
        <v>129</v>
      </c>
      <c r="M14" s="60">
        <f>VLOOKUP(H14,'Annexe 2'!G14:J54,4,0)</f>
        <v>699.45453551358003</v>
      </c>
    </row>
    <row r="15" spans="1:23">
      <c r="A15" s="48" t="s">
        <v>10</v>
      </c>
      <c r="B15" s="28">
        <v>42</v>
      </c>
      <c r="C15" s="28">
        <v>45</v>
      </c>
      <c r="D15" s="57">
        <f>(35*'Annexe 3 (2)'!E20)+(7*'Annexe 3 (2)'!E20*1.25)</f>
        <v>1017.7920833760749</v>
      </c>
      <c r="E15" s="57">
        <f>2*(F15-D15)</f>
        <v>614.77392820935052</v>
      </c>
      <c r="F15" s="58">
        <f>VLOOKUP(A15,'Annexe 2'!A15:D55,4,0)</f>
        <v>1325.1790474807501</v>
      </c>
      <c r="H15" s="48" t="s">
        <v>10</v>
      </c>
      <c r="I15" s="29">
        <v>51</v>
      </c>
      <c r="J15" s="29">
        <v>55</v>
      </c>
      <c r="K15" s="57">
        <f>(35*'Annexe 3 (2)'!E20)+(8*'Annexe 3 (2)'!E20*1.25)+(5*'Annexe 3 (2)'!E20*1.5)+(3*'Annexe 3 (2)'!E20*1.75)</f>
        <v>1343.4855500564188</v>
      </c>
      <c r="L15" s="57">
        <f t="shared" si="0"/>
        <v>811.50158523634263</v>
      </c>
      <c r="M15" s="58">
        <f>VLOOKUP(H15,'Annexe 2'!G15:J55,4,0)</f>
        <v>1749.2363426745901</v>
      </c>
    </row>
    <row r="16" spans="1:23">
      <c r="A16" s="49" t="s">
        <v>11</v>
      </c>
      <c r="B16" s="31">
        <v>43</v>
      </c>
      <c r="C16" s="31">
        <v>46</v>
      </c>
      <c r="D16" s="59">
        <f>(35*'Annexe 3 (2)'!E21)+(8*'Annexe 3 (2)'!E21*1.25)</f>
        <v>1046.8718571868199</v>
      </c>
      <c r="E16" s="59">
        <f>2*(F16-D16)</f>
        <v>632.3388975867606</v>
      </c>
      <c r="F16" s="60">
        <f>VLOOKUP(A16,'Annexe 2'!A16:D56,4,0)</f>
        <v>1363.0413059802001</v>
      </c>
      <c r="H16" s="49" t="s">
        <v>11</v>
      </c>
      <c r="I16" s="32">
        <v>52</v>
      </c>
      <c r="J16" s="32">
        <v>56</v>
      </c>
      <c r="K16" s="59">
        <f>(35*'Annexe 3 (2)'!E21)+(8*'Annexe 3 (2)'!E21*1.25)+(5*'Annexe 3 (2)'!E21*1.5)+(4*'Annexe 3 (2)'!E21*1.75)</f>
        <v>1384.1972333914619</v>
      </c>
      <c r="L16" s="59">
        <f t="shared" si="0"/>
        <v>836.09254236471679</v>
      </c>
      <c r="M16" s="60">
        <f>VLOOKUP(H16,'Annexe 2'!G16:J56,4,0)</f>
        <v>1802.2435045738202</v>
      </c>
    </row>
    <row r="17" spans="1:13">
      <c r="A17" s="48" t="s">
        <v>103</v>
      </c>
      <c r="B17" s="28">
        <v>43</v>
      </c>
      <c r="C17" s="28">
        <v>46</v>
      </c>
      <c r="D17" s="57">
        <f>(35*'Annexe 3 (2)'!E23)+(8*'Annexe 3 (2)'!E23*1.25)</f>
        <v>1082.4834517415097</v>
      </c>
      <c r="E17" s="57">
        <f>2*(F17-D17)</f>
        <v>764.61053450418012</v>
      </c>
      <c r="F17" s="58">
        <f>VLOOKUP(A17,'Annexe 2'!A17:D57,4,0)</f>
        <v>1464.7887189935998</v>
      </c>
      <c r="H17" s="48" t="s">
        <v>103</v>
      </c>
      <c r="I17" s="29">
        <v>52</v>
      </c>
      <c r="J17" s="29">
        <v>56</v>
      </c>
      <c r="K17" s="57">
        <f>(35*'Annexe 3 (2)'!E23)+(8*'Annexe 3 (2)'!E23*1.25)+(5*'Annexe 3 (2)'!E23*1.5)+(4*'Annexe 3 (2)'!E23*1.75)</f>
        <v>1431.2836750804408</v>
      </c>
      <c r="L17" s="57">
        <f t="shared" si="0"/>
        <v>1010.9850400666373</v>
      </c>
      <c r="M17" s="58">
        <f>VLOOKUP(H17,'Annexe 2'!G17:J57,4,0)</f>
        <v>1936.7761951137595</v>
      </c>
    </row>
    <row r="18" spans="1:13">
      <c r="A18" s="49" t="s">
        <v>14</v>
      </c>
      <c r="B18" s="31">
        <v>43</v>
      </c>
      <c r="C18" s="31">
        <v>46</v>
      </c>
      <c r="D18" s="59">
        <f>F18</f>
        <v>545.02950819240004</v>
      </c>
      <c r="E18" s="59">
        <v>0</v>
      </c>
      <c r="F18" s="60">
        <f>VLOOKUP(A18,'Annexe 2'!A18:D58,4,0)</f>
        <v>545.02950819240004</v>
      </c>
      <c r="H18" s="49" t="s">
        <v>14</v>
      </c>
      <c r="I18" s="32">
        <v>52</v>
      </c>
      <c r="J18" s="32">
        <v>56</v>
      </c>
      <c r="K18" s="59">
        <f>M18</f>
        <v>720.65012749883999</v>
      </c>
      <c r="L18" s="59" t="s">
        <v>129</v>
      </c>
      <c r="M18" s="60">
        <f>VLOOKUP(H18,'Annexe 2'!G18:J58,4,0)</f>
        <v>720.65012749883999</v>
      </c>
    </row>
    <row r="19" spans="1:13">
      <c r="A19" s="48" t="s">
        <v>17</v>
      </c>
      <c r="B19" s="28">
        <v>43</v>
      </c>
      <c r="C19" s="28">
        <v>46</v>
      </c>
      <c r="D19" s="57">
        <f>(35*'Annexe 3 (2)'!E28)+(8*'Annexe 3 (2)'!E28*1.25)</f>
        <v>965.77314949558786</v>
      </c>
      <c r="E19" s="57">
        <f>2*(F19-D19)</f>
        <v>331.11512616218442</v>
      </c>
      <c r="F19" s="58">
        <f>VLOOKUP(A19,'Annexe 2'!A19:D59,4,0)</f>
        <v>1131.3307125766801</v>
      </c>
      <c r="H19" s="48" t="s">
        <v>17</v>
      </c>
      <c r="I19" s="29">
        <v>52</v>
      </c>
      <c r="J19" s="29">
        <v>56</v>
      </c>
      <c r="K19" s="57">
        <f>(35*'Annexe 3 (2)'!E28)+(8*'Annexe 3 (2)'!E28*1.25)+(5*'Annexe 3 (2)'!E28*1.5)+(4*'Annexe 3 (2)'!E28*1.75)</f>
        <v>1276.9667198886107</v>
      </c>
      <c r="L19" s="57">
        <f t="shared" si="0"/>
        <v>437.807777925555</v>
      </c>
      <c r="M19" s="58">
        <f>VLOOKUP(H19,'Annexe 2'!G19:J59,4,0)</f>
        <v>1495.8706088513882</v>
      </c>
    </row>
    <row r="20" spans="1:13">
      <c r="A20" s="49" t="s">
        <v>19</v>
      </c>
      <c r="B20" s="31">
        <v>42</v>
      </c>
      <c r="C20" s="31">
        <v>45</v>
      </c>
      <c r="D20" s="59">
        <f>(35*'Annexe 3 (2)'!E31)+(7*'Annexe 3 (2)'!E31*1.25)</f>
        <v>1019.8642559036925</v>
      </c>
      <c r="E20" s="59">
        <f>2*(F20-D20)</f>
        <v>622.47056902621489</v>
      </c>
      <c r="F20" s="60">
        <f>VLOOKUP(A20,'Annexe 2'!A20:D60,4,0)</f>
        <v>1331.0995404168</v>
      </c>
      <c r="H20" s="49" t="s">
        <v>19</v>
      </c>
      <c r="I20" s="32">
        <v>51</v>
      </c>
      <c r="J20" s="32">
        <v>55</v>
      </c>
      <c r="K20" s="59">
        <f>(35*'Annexe 3 (2)'!E31)+(8*'Annexe 3 (2)'!E31*1.25)+(5*'Annexe 3 (2)'!E31*1.5)+(3*'Annexe 3 (2)'!E31*1.75)</f>
        <v>1346.2208177928742</v>
      </c>
      <c r="L20" s="59">
        <f t="shared" si="0"/>
        <v>821.6611511146034</v>
      </c>
      <c r="M20" s="60">
        <f>VLOOKUP(H20,'Annexe 2'!G20:J60,4,0)</f>
        <v>1757.0513933501759</v>
      </c>
    </row>
    <row r="21" spans="1:13">
      <c r="A21" s="48" t="s">
        <v>20</v>
      </c>
      <c r="B21" s="28">
        <v>42</v>
      </c>
      <c r="C21" s="28">
        <v>45</v>
      </c>
      <c r="D21" s="57">
        <f>F21</f>
        <v>529.88979963149995</v>
      </c>
      <c r="E21" s="57" t="s">
        <v>129</v>
      </c>
      <c r="F21" s="58">
        <f>VLOOKUP(A21,'Annexe 2'!A21:D61,4,0)</f>
        <v>529.88979963149995</v>
      </c>
      <c r="H21" s="48" t="s">
        <v>20</v>
      </c>
      <c r="I21" s="29">
        <v>51</v>
      </c>
      <c r="J21" s="29">
        <v>55</v>
      </c>
      <c r="K21" s="57">
        <f>M21</f>
        <v>699.45453551358003</v>
      </c>
      <c r="L21" s="57" t="s">
        <v>129</v>
      </c>
      <c r="M21" s="58">
        <f>VLOOKUP(H21,'Annexe 2'!G21:J61,4,0)</f>
        <v>699.45453551358003</v>
      </c>
    </row>
    <row r="22" spans="1:13">
      <c r="A22" s="49" t="s">
        <v>22</v>
      </c>
      <c r="B22" s="31">
        <v>43</v>
      </c>
      <c r="C22" s="31">
        <v>46</v>
      </c>
      <c r="D22" s="59">
        <f>F22</f>
        <v>545.02950819240004</v>
      </c>
      <c r="E22" s="59" t="s">
        <v>129</v>
      </c>
      <c r="F22" s="60">
        <f>VLOOKUP(A22,'Annexe 2'!A22:D62,4,0)</f>
        <v>545.02950819240004</v>
      </c>
      <c r="H22" s="49" t="s">
        <v>22</v>
      </c>
      <c r="I22" s="32">
        <v>52</v>
      </c>
      <c r="J22" s="32">
        <v>56</v>
      </c>
      <c r="K22" s="59">
        <f>M22</f>
        <v>720.65012749883999</v>
      </c>
      <c r="L22" s="59" t="s">
        <v>129</v>
      </c>
      <c r="M22" s="60">
        <f>VLOOKUP(H22,'Annexe 2'!G22:J62,4,0)</f>
        <v>720.65012749883999</v>
      </c>
    </row>
    <row r="23" spans="1:13">
      <c r="A23" s="48" t="s">
        <v>23</v>
      </c>
      <c r="B23" s="28">
        <v>43</v>
      </c>
      <c r="C23" s="28">
        <v>46</v>
      </c>
      <c r="D23" s="57">
        <f>F23</f>
        <v>545.02950819240004</v>
      </c>
      <c r="E23" s="57" t="s">
        <v>129</v>
      </c>
      <c r="F23" s="58">
        <f>VLOOKUP(A23,'Annexe 2'!A23:D63,4,0)</f>
        <v>545.02950819240004</v>
      </c>
      <c r="H23" s="48" t="s">
        <v>23</v>
      </c>
      <c r="I23" s="29">
        <v>52</v>
      </c>
      <c r="J23" s="29">
        <v>56</v>
      </c>
      <c r="K23" s="57">
        <f>M23</f>
        <v>720.65012749883999</v>
      </c>
      <c r="L23" s="57" t="s">
        <v>129</v>
      </c>
      <c r="M23" s="58">
        <f>VLOOKUP(H23,'Annexe 2'!G23:J63,4,0)</f>
        <v>720.65012749883999</v>
      </c>
    </row>
    <row r="24" spans="1:13">
      <c r="A24" s="49" t="s">
        <v>25</v>
      </c>
      <c r="B24" s="31">
        <v>42</v>
      </c>
      <c r="C24" s="31">
        <v>45</v>
      </c>
      <c r="D24" s="59">
        <f>(35*'Annexe 3 (2)'!E37)+(7*'Annexe 3 (2)'!E37*1.25)</f>
        <v>1196.961426992415</v>
      </c>
      <c r="E24" s="59">
        <f t="shared" ref="E24:E49" si="1">2*(F24-D24)</f>
        <v>1280.2600616414702</v>
      </c>
      <c r="F24" s="60">
        <f>VLOOKUP(A24,'Annexe 2'!A24:D64,4,0)</f>
        <v>1837.0914578131501</v>
      </c>
      <c r="H24" s="49" t="s">
        <v>25</v>
      </c>
      <c r="I24" s="32">
        <v>51</v>
      </c>
      <c r="J24" s="32">
        <v>55</v>
      </c>
      <c r="K24" s="59">
        <f>(35*'Annexe 3 (2)'!E37)+(8*'Annexe 3 (2)'!E37*1.25)+(5*'Annexe 3 (2)'!E37*1.5)+(3*'Annexe 3 (2)'!E37*1.75)</f>
        <v>1579.9890836299878</v>
      </c>
      <c r="L24" s="59">
        <f t="shared" si="0"/>
        <v>1689.9432813667408</v>
      </c>
      <c r="M24" s="60">
        <f>VLOOKUP(H24,'Annexe 2'!G24:J64,4,0)</f>
        <v>2424.9607243133582</v>
      </c>
    </row>
    <row r="25" spans="1:13">
      <c r="A25" s="48" t="s">
        <v>27</v>
      </c>
      <c r="B25" s="28">
        <v>43</v>
      </c>
      <c r="C25" s="28">
        <v>46</v>
      </c>
      <c r="D25" s="57">
        <f>(35*'Annexe 3 (2)'!E39)+(8*'Annexe 3 (2)'!E39*1.25)</f>
        <v>968.35862080616403</v>
      </c>
      <c r="E25" s="57">
        <f t="shared" si="1"/>
        <v>340.71830531575188</v>
      </c>
      <c r="F25" s="58">
        <f>VLOOKUP(A25,'Annexe 2'!A25:D65,4,0)</f>
        <v>1138.71777346404</v>
      </c>
      <c r="H25" s="48" t="s">
        <v>27</v>
      </c>
      <c r="I25" s="29">
        <v>52</v>
      </c>
      <c r="J25" s="29">
        <v>56</v>
      </c>
      <c r="K25" s="57">
        <f>(35*'Annexe 3 (2)'!E39)+(8*'Annexe 3 (2)'!E39*1.25)+(5*'Annexe 3 (2)'!E39*1.5)+(4*'Annexe 3 (2)'!E39*1.75)</f>
        <v>1280.3852875103726</v>
      </c>
      <c r="L25" s="57">
        <f t="shared" si="0"/>
        <v>450.50531480638301</v>
      </c>
      <c r="M25" s="58">
        <f>VLOOKUP(H25,'Annexe 2'!G25:J65,4,0)</f>
        <v>1505.6379449135641</v>
      </c>
    </row>
    <row r="26" spans="1:13">
      <c r="A26" s="49" t="s">
        <v>28</v>
      </c>
      <c r="B26" s="31">
        <v>43</v>
      </c>
      <c r="C26" s="31">
        <v>46</v>
      </c>
      <c r="D26" s="59">
        <f>(35*'Annexe 3 (2)'!E40)+(8*'Annexe 3 (2)'!E40*1.25)</f>
        <v>1061.6319528965641</v>
      </c>
      <c r="E26" s="59">
        <f t="shared" si="1"/>
        <v>687.16211022295147</v>
      </c>
      <c r="F26" s="60">
        <f>VLOOKUP(A26,'Annexe 2'!A26:D66,4,0)</f>
        <v>1405.2130080080399</v>
      </c>
      <c r="H26" s="49" t="s">
        <v>28</v>
      </c>
      <c r="I26" s="32">
        <v>52</v>
      </c>
      <c r="J26" s="32">
        <v>56</v>
      </c>
      <c r="K26" s="59">
        <f>(35*'Annexe 3 (2)'!E40)+(8*'Annexe 3 (2)'!E40*1.25)+(5*'Annexe 3 (2)'!E40*1.5)+(4*'Annexe 3 (2)'!E40*1.75)</f>
        <v>1403.7133599410124</v>
      </c>
      <c r="L26" s="59">
        <f t="shared" si="0"/>
        <v>908.58101240590304</v>
      </c>
      <c r="M26" s="60">
        <f>VLOOKUP(H26,'Annexe 2'!G26:J66,4,0)</f>
        <v>1858.0038661439639</v>
      </c>
    </row>
    <row r="27" spans="1:13">
      <c r="A27" s="48" t="s">
        <v>30</v>
      </c>
      <c r="B27" s="28">
        <v>43</v>
      </c>
      <c r="C27" s="28">
        <v>46</v>
      </c>
      <c r="D27" s="57">
        <f>(35*'Annexe 3 (2)'!E42)+(8*'Annexe 3 (2)'!E42*1.25)</f>
        <v>1301.8557833211421</v>
      </c>
      <c r="E27" s="57">
        <f t="shared" si="1"/>
        <v>1579.4220517999556</v>
      </c>
      <c r="F27" s="58">
        <f>VLOOKUP(A27,'Annexe 2'!A27:D67,4,0)</f>
        <v>2091.5668092211199</v>
      </c>
      <c r="H27" s="48" t="s">
        <v>30</v>
      </c>
      <c r="I27" s="29">
        <v>52</v>
      </c>
      <c r="J27" s="29">
        <v>56</v>
      </c>
      <c r="K27" s="57">
        <f>(35*'Annexe 3 (2)'!E42)+(8*'Annexe 3 (2)'!E42*1.25)+(5*'Annexe 3 (2)'!E42*1.5)+(4*'Annexe 3 (2)'!E42*1.75)</f>
        <v>1721.3426468357322</v>
      </c>
      <c r="L27" s="57">
        <f t="shared" si="0"/>
        <v>2088.3469351577182</v>
      </c>
      <c r="M27" s="58">
        <f>VLOOKUP(H27,'Annexe 2'!G27:J67,4,0)</f>
        <v>2765.5161144145914</v>
      </c>
    </row>
    <row r="28" spans="1:13">
      <c r="A28" s="49" t="s">
        <v>32</v>
      </c>
      <c r="B28" s="31">
        <v>42</v>
      </c>
      <c r="C28" s="31">
        <v>46</v>
      </c>
      <c r="D28" s="59">
        <f>(35*'Annexe 3 (2)'!E44)+(7*'Annexe 3 (2)'!E44*1.25)</f>
        <v>1564.2410812924354</v>
      </c>
      <c r="E28" s="59">
        <f t="shared" si="1"/>
        <v>2644.4416347558299</v>
      </c>
      <c r="F28" s="60">
        <f>VLOOKUP(A28,'Annexe 2'!A28:D68,4,0)</f>
        <v>2886.4618986703504</v>
      </c>
      <c r="H28" s="49" t="s">
        <v>32</v>
      </c>
      <c r="I28" s="32">
        <v>51</v>
      </c>
      <c r="J28" s="32">
        <v>56</v>
      </c>
      <c r="K28" s="59">
        <f>(35*'Annexe 3 (2)'!E44)+(8*'Annexe 3 (2)'!E44*1.25)+(5*'Annexe 3 (2)'!E44*1.5)+(3*'Annexe 3 (2)'!E44*1.75)</f>
        <v>2064.7982273060147</v>
      </c>
      <c r="L28" s="59">
        <f t="shared" si="0"/>
        <v>3490.6629578776956</v>
      </c>
      <c r="M28" s="60">
        <f>VLOOKUP(H28,'Annexe 2'!G28:J68,4,0)</f>
        <v>3810.1297062448625</v>
      </c>
    </row>
    <row r="29" spans="1:13">
      <c r="A29" s="48" t="s">
        <v>34</v>
      </c>
      <c r="B29" s="28">
        <v>46</v>
      </c>
      <c r="C29" s="28">
        <v>47</v>
      </c>
      <c r="D29" s="57">
        <f>(35*'Annexe 3 (2)'!E46)+(8*'Annexe 3 (2)'!E46*1.25)+(3*'Annexe 3 (2)'!E46*1.5)</f>
        <v>1125.6208747131348</v>
      </c>
      <c r="E29" s="57">
        <f t="shared" si="1"/>
        <v>599.2310197737861</v>
      </c>
      <c r="F29" s="58">
        <f>VLOOKUP(A29,'Annexe 2'!A29:D69,4,0)</f>
        <v>1425.2363846000278</v>
      </c>
      <c r="H29" s="48" t="s">
        <v>34</v>
      </c>
      <c r="I29" s="29">
        <v>56</v>
      </c>
      <c r="J29" s="29">
        <v>57</v>
      </c>
      <c r="K29" s="57">
        <f>(35*'Annexe 3 (2)'!E46)+(8*'Annexe 3 (2)'!E46*1.25)+(5*'Annexe 3 (2)'!E46*1.5)+(8*'Annexe 3 (2)'!E46*1.75)</f>
        <v>1512.1977407762315</v>
      </c>
      <c r="L29" s="57">
        <f t="shared" si="0"/>
        <v>805.02753161528835</v>
      </c>
      <c r="M29" s="58">
        <f>VLOOKUP(H29,'Annexe 2'!G29:J69,4,0)</f>
        <v>1914.7115065838757</v>
      </c>
    </row>
    <row r="30" spans="1:13">
      <c r="A30" s="49" t="s">
        <v>36</v>
      </c>
      <c r="B30" s="31">
        <v>46</v>
      </c>
      <c r="C30" s="31">
        <v>47</v>
      </c>
      <c r="D30" s="59">
        <f>(35*'Annexe 3 (2)'!E48)+(8*'Annexe 3 (2)'!E48*1.25)+(3*'Annexe 3 (2)'!E48*1.5)</f>
        <v>1125.6208747131348</v>
      </c>
      <c r="E30" s="59">
        <f t="shared" si="1"/>
        <v>599.2310197737861</v>
      </c>
      <c r="F30" s="60">
        <f>VLOOKUP(A30,'Annexe 2'!A30:D70,4,0)</f>
        <v>1425.2363846000278</v>
      </c>
      <c r="H30" s="49" t="s">
        <v>36</v>
      </c>
      <c r="I30" s="32">
        <v>56</v>
      </c>
      <c r="J30" s="32">
        <v>57</v>
      </c>
      <c r="K30" s="59">
        <f>(35*'Annexe 3 (2)'!E48)+(8*'Annexe 3 (2)'!E48*1.25)+(5*'Annexe 3 (2)'!E48*1.5)+(8*'Annexe 3 (2)'!E48*1.75)</f>
        <v>1512.1977407762315</v>
      </c>
      <c r="L30" s="59">
        <f t="shared" si="0"/>
        <v>805.02753161528835</v>
      </c>
      <c r="M30" s="60">
        <f>VLOOKUP(H30,'Annexe 2'!G30:J70,4,0)</f>
        <v>1914.7115065838757</v>
      </c>
    </row>
    <row r="31" spans="1:13">
      <c r="A31" s="48" t="s">
        <v>37</v>
      </c>
      <c r="B31" s="28">
        <v>43</v>
      </c>
      <c r="C31" s="28">
        <v>46</v>
      </c>
      <c r="D31" s="57">
        <f>(35*'Annexe 3 (2)'!E49)+(8*'Annexe 3 (2)'!E49*1.25)</f>
        <v>1065.6656154159118</v>
      </c>
      <c r="E31" s="57">
        <f t="shared" si="1"/>
        <v>702.1442852948162</v>
      </c>
      <c r="F31" s="58">
        <f>VLOOKUP(A31,'Annexe 2'!A31:D71,4,0)</f>
        <v>1416.7377580633199</v>
      </c>
      <c r="H31" s="48" t="s">
        <v>37</v>
      </c>
      <c r="I31" s="29">
        <v>52</v>
      </c>
      <c r="J31" s="29">
        <v>56</v>
      </c>
      <c r="K31" s="57">
        <f>(35*'Annexe 3 (2)'!E49)+(8*'Annexe 3 (2)'!E49*1.25)+(5*'Annexe 3 (2)'!E49*1.5)+(4*'Annexe 3 (2)'!E49*1.75)</f>
        <v>1409.046758161039</v>
      </c>
      <c r="L31" s="57">
        <f t="shared" si="0"/>
        <v>928.39077722314596</v>
      </c>
      <c r="M31" s="58">
        <f>VLOOKUP(H31,'Annexe 2'!G31:J71,4,0)</f>
        <v>1873.2421467726119</v>
      </c>
    </row>
    <row r="32" spans="1:13">
      <c r="A32" s="49" t="s">
        <v>41</v>
      </c>
      <c r="B32" s="31">
        <v>42</v>
      </c>
      <c r="C32" s="31">
        <v>45</v>
      </c>
      <c r="D32" s="59">
        <f>(35*'Annexe 3 (2)'!E53)+(7*'Annexe 3 (2)'!E53*1.25)</f>
        <v>1265.6931226733327</v>
      </c>
      <c r="E32" s="59">
        <f t="shared" si="1"/>
        <v>1535.5492170277339</v>
      </c>
      <c r="F32" s="60">
        <f>VLOOKUP(A32,'Annexe 2'!A32:D72,4,0)</f>
        <v>2033.4677311871997</v>
      </c>
      <c r="H32" s="49" t="s">
        <v>41</v>
      </c>
      <c r="I32" s="32">
        <v>51</v>
      </c>
      <c r="J32" s="32">
        <v>55</v>
      </c>
      <c r="K32" s="59">
        <f>(35*'Annexe 3 (2)'!E53)+(8*'Annexe 3 (2)'!E53*1.25)+(5*'Annexe 3 (2)'!E53*1.5)+(3*'Annexe 3 (2)'!E53*1.75)</f>
        <v>1670.714921928799</v>
      </c>
      <c r="L32" s="59">
        <f t="shared" si="0"/>
        <v>2026.9249664766094</v>
      </c>
      <c r="M32" s="60">
        <f>VLOOKUP(H32,'Annexe 2'!G32:J72,4,0)</f>
        <v>2684.1774051671036</v>
      </c>
    </row>
    <row r="33" spans="1:13">
      <c r="A33" s="48" t="s">
        <v>47</v>
      </c>
      <c r="B33" s="28">
        <v>43</v>
      </c>
      <c r="C33" s="28">
        <v>46</v>
      </c>
      <c r="D33" s="57">
        <f>(35*'Annexe 3 (2)'!E59)+(8*'Annexe 3 (2)'!E59*1.25)</f>
        <v>965.77314949558786</v>
      </c>
      <c r="E33" s="57">
        <f t="shared" si="1"/>
        <v>331.11512616218442</v>
      </c>
      <c r="F33" s="58">
        <f>VLOOKUP(A33,'Annexe 2'!A33:D73,4,0)</f>
        <v>1131.3307125766801</v>
      </c>
      <c r="H33" s="48" t="s">
        <v>47</v>
      </c>
      <c r="I33" s="29">
        <v>52</v>
      </c>
      <c r="J33" s="29">
        <v>56</v>
      </c>
      <c r="K33" s="57">
        <f>(35*'Annexe 3 (2)'!E59)+(8*'Annexe 3 (2)'!E59*1.25)+(5*'Annexe 3 (2)'!E59*1.5)+(4*'Annexe 3 (2)'!E59*1.75)</f>
        <v>1276.9667198886107</v>
      </c>
      <c r="L33" s="57">
        <f t="shared" si="0"/>
        <v>437.807777925555</v>
      </c>
      <c r="M33" s="58">
        <f>VLOOKUP(H33,'Annexe 2'!G33:J73,4,0)</f>
        <v>1495.8706088513882</v>
      </c>
    </row>
    <row r="34" spans="1:13">
      <c r="A34" s="49" t="s">
        <v>48</v>
      </c>
      <c r="B34" s="31">
        <v>46</v>
      </c>
      <c r="C34" s="31">
        <v>47</v>
      </c>
      <c r="D34" s="59">
        <f>(35*'Annexe 3 (2)'!E60)+(8*'Annexe 3 (2)'!E60*1.25)+(3*'Annexe 3 (2)'!E60*1.5)</f>
        <v>1072.4890301872363</v>
      </c>
      <c r="E34" s="59">
        <f t="shared" si="1"/>
        <v>401.88416867759179</v>
      </c>
      <c r="F34" s="60">
        <f>VLOOKUP(A34,'Annexe 2'!A34:D74,4,0)</f>
        <v>1273.4311145260322</v>
      </c>
      <c r="H34" s="49" t="s">
        <v>48</v>
      </c>
      <c r="I34" s="32">
        <v>56</v>
      </c>
      <c r="J34" s="32">
        <v>57</v>
      </c>
      <c r="K34" s="59">
        <f>(35*'Annexe 3 (2)'!E60)+(8*'Annexe 3 (2)'!E60*1.25)+(5*'Annexe 3 (2)'!E60*1.5)+(8*'Annexe 3 (2)'!E60*1.75)</f>
        <v>1440.8185961101253</v>
      </c>
      <c r="L34" s="59">
        <f t="shared" si="0"/>
        <v>539.90499428403837</v>
      </c>
      <c r="M34" s="60">
        <f>VLOOKUP(H34,'Annexe 2'!G34:J74,4,0)</f>
        <v>1710.7710932521445</v>
      </c>
    </row>
    <row r="35" spans="1:13">
      <c r="A35" s="48" t="s">
        <v>51</v>
      </c>
      <c r="B35" s="28">
        <v>43</v>
      </c>
      <c r="C35" s="28">
        <v>46</v>
      </c>
      <c r="D35" s="57">
        <f>(35*'Annexe 3 (2)'!E63)+(8*'Annexe 3 (2)'!E63*1.25)</f>
        <v>965.77314949558786</v>
      </c>
      <c r="E35" s="57">
        <f t="shared" si="1"/>
        <v>331.11512616218442</v>
      </c>
      <c r="F35" s="58">
        <f>VLOOKUP(A35,'Annexe 2'!A35:D75,4,0)</f>
        <v>1131.3307125766801</v>
      </c>
      <c r="H35" s="48" t="s">
        <v>51</v>
      </c>
      <c r="I35" s="29">
        <v>52</v>
      </c>
      <c r="J35" s="29">
        <v>56</v>
      </c>
      <c r="K35" s="57">
        <f>(35*'Annexe 3 (2)'!E63)+(8*'Annexe 3 (2)'!E63*1.25)+(5*'Annexe 3 (2)'!E63*1.5)+(4*'Annexe 3 (2)'!E63*1.75)</f>
        <v>1276.9667198886107</v>
      </c>
      <c r="L35" s="57">
        <f t="shared" si="0"/>
        <v>437.807777925555</v>
      </c>
      <c r="M35" s="58">
        <f>VLOOKUP(H35,'Annexe 2'!G35:J75,4,0)</f>
        <v>1495.8706088513882</v>
      </c>
    </row>
    <row r="36" spans="1:13">
      <c r="A36" s="49" t="s">
        <v>54</v>
      </c>
      <c r="B36" s="31">
        <v>42</v>
      </c>
      <c r="C36" s="31">
        <v>46</v>
      </c>
      <c r="D36" s="59">
        <f>(35*'Annexe 3 (2)'!E66)+(7*'Annexe 3 (2)'!E66*1.25)</f>
        <v>1577.9985568644677</v>
      </c>
      <c r="E36" s="59">
        <f t="shared" si="1"/>
        <v>2695.5408297376639</v>
      </c>
      <c r="F36" s="60">
        <f>VLOOKUP(A36,'Annexe 2'!A36:D76,4,0)</f>
        <v>2925.7689717332996</v>
      </c>
      <c r="H36" s="49" t="s">
        <v>54</v>
      </c>
      <c r="I36" s="32">
        <v>51</v>
      </c>
      <c r="J36" s="32">
        <v>56</v>
      </c>
      <c r="K36" s="59">
        <f>(35*'Annexe 3 (2)'!E66)+(8*'Annexe 3 (2)'!E66*1.25)+(5*'Annexe 3 (2)'!E66*1.5)+(3*'Annexe 3 (2)'!E66*1.75)</f>
        <v>2082.9580950610971</v>
      </c>
      <c r="L36" s="59">
        <f t="shared" si="0"/>
        <v>3558.1138952537176</v>
      </c>
      <c r="M36" s="60">
        <f>VLOOKUP(H36,'Annexe 2'!G36:J76,4,0)</f>
        <v>3862.0150426879559</v>
      </c>
    </row>
    <row r="37" spans="1:13">
      <c r="A37" s="48" t="s">
        <v>55</v>
      </c>
      <c r="B37" s="28">
        <v>42</v>
      </c>
      <c r="C37" s="28">
        <v>46</v>
      </c>
      <c r="D37" s="57">
        <f>(35*'Annexe 3 (2)'!E67)+(7*'Annexe 3 (2)'!E67*1.25)</f>
        <v>1564.2410812924354</v>
      </c>
      <c r="E37" s="57">
        <f t="shared" si="1"/>
        <v>2644.4416347558299</v>
      </c>
      <c r="F37" s="58">
        <f>VLOOKUP(A37,'Annexe 2'!A37:D77,4,0)</f>
        <v>2886.4618986703504</v>
      </c>
      <c r="H37" s="48" t="s">
        <v>55</v>
      </c>
      <c r="I37" s="29">
        <v>51</v>
      </c>
      <c r="J37" s="29">
        <v>56</v>
      </c>
      <c r="K37" s="57">
        <f>(35*'Annexe 3 (2)'!E67)+(8*'Annexe 3 (2)'!E67*1.25)+(5*'Annexe 3 (2)'!E67*1.5)+(3*'Annexe 3 (2)'!E67*1.75)</f>
        <v>2064.7982273060147</v>
      </c>
      <c r="L37" s="57">
        <f t="shared" si="0"/>
        <v>3490.6629578776956</v>
      </c>
      <c r="M37" s="58">
        <f>VLOOKUP(H37,'Annexe 2'!G37:J77,4,0)</f>
        <v>3810.1297062448625</v>
      </c>
    </row>
    <row r="38" spans="1:13">
      <c r="A38" s="49" t="s">
        <v>57</v>
      </c>
      <c r="B38" s="31">
        <v>46</v>
      </c>
      <c r="C38" s="31">
        <v>47</v>
      </c>
      <c r="D38" s="59">
        <f>(35*'Annexe 3 (2)'!E69)+(8*'Annexe 3 (2)'!E69*1.25)+(3*'Annexe 3 (2)'!E69*1.5)</f>
        <v>1039.0223131770636</v>
      </c>
      <c r="E38" s="59">
        <f t="shared" si="1"/>
        <v>277.57921978266495</v>
      </c>
      <c r="F38" s="60">
        <f>VLOOKUP(A38,'Annexe 2'!A38:D78,4,0)</f>
        <v>1177.811923068396</v>
      </c>
      <c r="H38" s="49" t="s">
        <v>57</v>
      </c>
      <c r="I38" s="32">
        <v>56</v>
      </c>
      <c r="J38" s="32">
        <v>57</v>
      </c>
      <c r="K38" s="59">
        <f>(35*'Annexe 3 (2)'!E69)+(8*'Annexe 3 (2)'!E69*1.25)+(5*'Annexe 3 (2)'!E69*1.5)+(8*'Annexe 3 (2)'!E69*1.75)</f>
        <v>1395.858259116661</v>
      </c>
      <c r="L38" s="59">
        <f t="shared" si="0"/>
        <v>372.90945687974227</v>
      </c>
      <c r="M38" s="60">
        <f>VLOOKUP(H38,'Annexe 2'!G38:J78,4,0)</f>
        <v>1582.3129875565321</v>
      </c>
    </row>
    <row r="39" spans="1:13">
      <c r="A39" s="48" t="s">
        <v>58</v>
      </c>
      <c r="B39" s="28">
        <v>42</v>
      </c>
      <c r="C39" s="28">
        <v>45</v>
      </c>
      <c r="D39" s="57">
        <f>(35*'Annexe 3 (2)'!E70)+(7*'Annexe 3 (2)'!E70*1.25)</f>
        <v>1079.1260038144426</v>
      </c>
      <c r="E39" s="57">
        <f t="shared" si="1"/>
        <v>842.5856326947146</v>
      </c>
      <c r="F39" s="58">
        <f>VLOOKUP(A39,'Annexe 2'!A39:D79,4,0)</f>
        <v>1500.4188201617999</v>
      </c>
      <c r="H39" s="48" t="s">
        <v>58</v>
      </c>
      <c r="I39" s="29">
        <v>51</v>
      </c>
      <c r="J39" s="29">
        <v>55</v>
      </c>
      <c r="K39" s="57">
        <f>(35*'Annexe 3 (2)'!E70)+(8*'Annexe 3 (2)'!E70*1.25)+(5*'Annexe 3 (2)'!E70*1.5)+(3*'Annexe 3 (2)'!E70*1.75)</f>
        <v>1424.4463250350641</v>
      </c>
      <c r="L39" s="57">
        <f t="shared" si="0"/>
        <v>1112.2130351570236</v>
      </c>
      <c r="M39" s="58">
        <f>VLOOKUP(H39,'Annexe 2'!G39:J79,4,0)</f>
        <v>1980.5528426135759</v>
      </c>
    </row>
    <row r="40" spans="1:13">
      <c r="A40" s="49" t="s">
        <v>59</v>
      </c>
      <c r="B40" s="31">
        <v>42</v>
      </c>
      <c r="C40" s="31">
        <v>45</v>
      </c>
      <c r="D40" s="59">
        <f>(35*'Annexe 3 (2)'!E71)+(7*'Annexe 3 (2)'!E71*1.25)</f>
        <v>1265.6931226733327</v>
      </c>
      <c r="E40" s="59">
        <f t="shared" si="1"/>
        <v>1535.5492170277339</v>
      </c>
      <c r="F40" s="60">
        <f>VLOOKUP(A40,'Annexe 2'!A40:D80,4,0)</f>
        <v>2033.4677311871997</v>
      </c>
      <c r="H40" s="49" t="s">
        <v>59</v>
      </c>
      <c r="I40" s="32">
        <v>51</v>
      </c>
      <c r="J40" s="32">
        <v>55</v>
      </c>
      <c r="K40" s="59">
        <f>(35*'Annexe 3 (2)'!E71)+(8*'Annexe 3 (2)'!E71*1.25)+(5*'Annexe 3 (2)'!E71*1.5)+(3*'Annexe 3 (2)'!E71*1.75)</f>
        <v>1670.714921928799</v>
      </c>
      <c r="L40" s="59">
        <f t="shared" si="0"/>
        <v>2026.9249664766094</v>
      </c>
      <c r="M40" s="60">
        <f>VLOOKUP(H40,'Annexe 2'!G40:J80,4,0)</f>
        <v>2684.1774051671036</v>
      </c>
    </row>
    <row r="41" spans="1:13">
      <c r="A41" s="48" t="s">
        <v>60</v>
      </c>
      <c r="B41" s="28">
        <v>43</v>
      </c>
      <c r="C41" s="28">
        <v>46</v>
      </c>
      <c r="D41" s="57">
        <f>(35*'Annexe 3 (2)'!E72)+(8*'Annexe 3 (2)'!E72*1.25)</f>
        <v>907.25231548009788</v>
      </c>
      <c r="E41" s="57">
        <f t="shared" si="1"/>
        <v>113.7520283903641</v>
      </c>
      <c r="F41" s="58">
        <f>VLOOKUP(A41,'Annexe 2'!A41:D81,4,0)</f>
        <v>964.12832967527993</v>
      </c>
      <c r="H41" s="48" t="s">
        <v>60</v>
      </c>
      <c r="I41" s="29">
        <v>52</v>
      </c>
      <c r="J41" s="29">
        <v>56</v>
      </c>
      <c r="K41" s="57">
        <f>(35*'Annexe 3 (2)'!E72)+(8*'Annexe 3 (2)'!E72*1.25)+(5*'Annexe 3 (2)'!E72*1.5)+(4*'Annexe 3 (2)'!E72*1.75)</f>
        <v>1199.5891726903515</v>
      </c>
      <c r="L41" s="57">
        <f t="shared" si="0"/>
        <v>150.40545976059275</v>
      </c>
      <c r="M41" s="58">
        <f>VLOOKUP(H41,'Annexe 2'!G41:J81,4,0)</f>
        <v>1274.7919025706478</v>
      </c>
    </row>
    <row r="42" spans="1:13">
      <c r="A42" s="49" t="s">
        <v>64</v>
      </c>
      <c r="B42" s="31">
        <v>46</v>
      </c>
      <c r="C42" s="31">
        <v>47</v>
      </c>
      <c r="D42" s="59">
        <f>(35*'Annexe 3 (2)'!E76)+(8*'Annexe 3 (2)'!E76*1.25)+(3*'Annexe 3 (2)'!E76*1.5)</f>
        <v>1039.0223131770636</v>
      </c>
      <c r="E42" s="59">
        <f t="shared" si="1"/>
        <v>277.57921978266495</v>
      </c>
      <c r="F42" s="60">
        <f>VLOOKUP(A42,'Annexe 2'!A42:D82,4,0)</f>
        <v>1177.811923068396</v>
      </c>
      <c r="H42" s="49" t="s">
        <v>64</v>
      </c>
      <c r="I42" s="32">
        <v>56</v>
      </c>
      <c r="J42" s="32">
        <v>57</v>
      </c>
      <c r="K42" s="59">
        <f>(35*'Annexe 3 (2)'!E76)+(8*'Annexe 3 (2)'!E76*1.25)+(5*'Annexe 3 (2)'!E76*1.5)+(8*'Annexe 3 (2)'!E76*1.75)</f>
        <v>1395.858259116661</v>
      </c>
      <c r="L42" s="59">
        <f t="shared" si="0"/>
        <v>372.90945687974227</v>
      </c>
      <c r="M42" s="60">
        <f>VLOOKUP(H42,'Annexe 2'!G42:J82,4,0)</f>
        <v>1582.3129875565321</v>
      </c>
    </row>
    <row r="43" spans="1:13">
      <c r="A43" s="48" t="s">
        <v>78</v>
      </c>
      <c r="B43" s="28">
        <v>43</v>
      </c>
      <c r="C43" s="28">
        <v>46</v>
      </c>
      <c r="D43" s="57">
        <f>(35*'Annexe 3 (2)'!E90)+(8*'Annexe 3 (2)'!E90*1.25)</f>
        <v>968.35862080616403</v>
      </c>
      <c r="E43" s="57">
        <f t="shared" si="1"/>
        <v>340.71830531575188</v>
      </c>
      <c r="F43" s="58">
        <f>VLOOKUP(A43,'Annexe 2'!A43:D83,4,0)</f>
        <v>1138.71777346404</v>
      </c>
      <c r="H43" s="48" t="s">
        <v>78</v>
      </c>
      <c r="I43" s="29">
        <v>52</v>
      </c>
      <c r="J43" s="29">
        <v>56</v>
      </c>
      <c r="K43" s="57">
        <f>(35*'Annexe 3 (2)'!E90)+(8*'Annexe 3 (2)'!E90*1.25)+(5*'Annexe 3 (2)'!E90*1.5)+(4*'Annexe 3 (2)'!E90*1.75)</f>
        <v>1280.3852875103726</v>
      </c>
      <c r="L43" s="57">
        <f t="shared" si="0"/>
        <v>450.50531480638301</v>
      </c>
      <c r="M43" s="58">
        <f>VLOOKUP(H43,'Annexe 2'!G43:J83,4,0)</f>
        <v>1505.6379449135641</v>
      </c>
    </row>
    <row r="44" spans="1:13">
      <c r="A44" s="49" t="s">
        <v>79</v>
      </c>
      <c r="B44" s="31">
        <v>42</v>
      </c>
      <c r="C44" s="31">
        <v>45</v>
      </c>
      <c r="D44" s="59">
        <f>(35*'Annexe 3 (2)'!E91)+(7*'Annexe 3 (2)'!E91*1.25)</f>
        <v>1032.142176427215</v>
      </c>
      <c r="E44" s="59">
        <f t="shared" si="1"/>
        <v>668.07427382786955</v>
      </c>
      <c r="F44" s="60">
        <f>VLOOKUP(A44,'Annexe 2'!A44:D84,4,0)</f>
        <v>1366.1793133411497</v>
      </c>
      <c r="H44" s="49" t="s">
        <v>79</v>
      </c>
      <c r="I44" s="32">
        <v>51</v>
      </c>
      <c r="J44" s="32">
        <v>55</v>
      </c>
      <c r="K44" s="59">
        <f>(35*'Annexe 3 (2)'!E91)+(8*'Annexe 3 (2)'!E91*1.25)+(5*'Annexe 3 (2)'!E91*1.5)+(3*'Annexe 3 (2)'!E91*1.75)</f>
        <v>1362.4276728839238</v>
      </c>
      <c r="L44" s="59">
        <f t="shared" si="0"/>
        <v>881.8580414527878</v>
      </c>
      <c r="M44" s="60">
        <f>VLOOKUP(H44,'Annexe 2'!G44:J84,4,0)</f>
        <v>1803.3566936103177</v>
      </c>
    </row>
    <row r="45" spans="1:13">
      <c r="A45" s="48" t="s">
        <v>80</v>
      </c>
      <c r="B45" s="28">
        <v>43</v>
      </c>
      <c r="C45" s="28">
        <v>46</v>
      </c>
      <c r="D45" s="57">
        <f>(35*'Annexe 3 (2)'!E92)+(8*'Annexe 3 (2)'!E92*1.25)</f>
        <v>1127.0664681064741</v>
      </c>
      <c r="E45" s="57">
        <f t="shared" si="1"/>
        <v>930.2045952883318</v>
      </c>
      <c r="F45" s="58">
        <f>VLOOKUP(A45,'Annexe 2'!A45:D85,4,0)</f>
        <v>1592.16876575064</v>
      </c>
      <c r="H45" s="48" t="s">
        <v>80</v>
      </c>
      <c r="I45" s="29">
        <v>52</v>
      </c>
      <c r="J45" s="29">
        <v>56</v>
      </c>
      <c r="K45" s="57">
        <f>(35*'Annexe 3 (2)'!E92)+(8*'Annexe 3 (2)'!E92*1.25)+(5*'Annexe 3 (2)'!E92*1.5)+(4*'Annexe 3 (2)'!E92*1.75)</f>
        <v>1490.2323300518935</v>
      </c>
      <c r="L45" s="57">
        <f t="shared" si="0"/>
        <v>1229.9371871034614</v>
      </c>
      <c r="M45" s="58">
        <f>VLOOKUP(H45,'Annexe 2'!G45:J85,4,0)</f>
        <v>2105.2009236036242</v>
      </c>
    </row>
    <row r="46" spans="1:13">
      <c r="A46" s="49" t="s">
        <v>83</v>
      </c>
      <c r="B46" s="31">
        <v>42</v>
      </c>
      <c r="C46" s="31">
        <v>45</v>
      </c>
      <c r="D46" s="59">
        <f>(35*'Annexe 3 (2)'!E95)+(7*'Annexe 3 (2)'!E95*1.25)</f>
        <v>1032.142176427215</v>
      </c>
      <c r="E46" s="59">
        <f t="shared" si="1"/>
        <v>668.07427382786955</v>
      </c>
      <c r="F46" s="60">
        <f>VLOOKUP(A46,'Annexe 2'!A46:D86,4,0)</f>
        <v>1366.1793133411497</v>
      </c>
      <c r="H46" s="49" t="s">
        <v>83</v>
      </c>
      <c r="I46" s="32">
        <v>51</v>
      </c>
      <c r="J46" s="32">
        <v>55</v>
      </c>
      <c r="K46" s="59">
        <f>(35*'Annexe 3 (2)'!E95)+(8*'Annexe 3 (2)'!E95*1.25)+(5*'Annexe 3 (2)'!E95*1.5)+(3*'Annexe 3 (2)'!E95*1.75)</f>
        <v>1362.4276728839238</v>
      </c>
      <c r="L46" s="59">
        <f t="shared" si="0"/>
        <v>881.8580414527878</v>
      </c>
      <c r="M46" s="60">
        <f>VLOOKUP(H46,'Annexe 2'!G46:J86,4,0)</f>
        <v>1803.3566936103177</v>
      </c>
    </row>
    <row r="47" spans="1:13">
      <c r="A47" s="48" t="s">
        <v>85</v>
      </c>
      <c r="B47" s="28">
        <v>43</v>
      </c>
      <c r="C47" s="28">
        <v>46</v>
      </c>
      <c r="D47" s="57">
        <f>(35*'Annexe 3 (2)'!E97)+(8*'Annexe 3 (2)'!E97*1.25)</f>
        <v>925.44879710896203</v>
      </c>
      <c r="E47" s="57">
        <f t="shared" si="1"/>
        <v>181.33896015471601</v>
      </c>
      <c r="F47" s="58">
        <f>VLOOKUP(A47,'Annexe 2'!A47:D87,4,0)</f>
        <v>1016.11827718632</v>
      </c>
      <c r="H47" s="48" t="s">
        <v>85</v>
      </c>
      <c r="I47" s="29">
        <v>52</v>
      </c>
      <c r="J47" s="29">
        <v>56</v>
      </c>
      <c r="K47" s="57">
        <f>(35*'Annexe 3 (2)'!E97)+(8*'Annexe 3 (2)'!E97*1.25)+(5*'Annexe 3 (2)'!E97*1.5)+(4*'Annexe 3 (2)'!E97*1.75)</f>
        <v>1223.6489650662943</v>
      </c>
      <c r="L47" s="57">
        <f t="shared" si="0"/>
        <v>239.77040287123555</v>
      </c>
      <c r="M47" s="58">
        <f>VLOOKUP(H47,'Annexe 2'!G47:J87,4,0)</f>
        <v>1343.5341665019121</v>
      </c>
    </row>
    <row r="48" spans="1:13">
      <c r="A48" s="49" t="s">
        <v>91</v>
      </c>
      <c r="B48" s="31">
        <v>46</v>
      </c>
      <c r="C48" s="31">
        <v>47</v>
      </c>
      <c r="D48" s="59">
        <f>(35*'Annexe 3 (2)'!E103)+(8*'Annexe 3 (2)'!E103*1.25)+(3*'Annexe 3 (2)'!E103*1.5)</f>
        <v>1064.8929809317337</v>
      </c>
      <c r="E48" s="59">
        <f t="shared" si="1"/>
        <v>373.6702714428684</v>
      </c>
      <c r="F48" s="60">
        <f>VLOOKUP(A48,'Annexe 2'!A48:D88,4,0)</f>
        <v>1251.7281166531679</v>
      </c>
      <c r="H48" s="49" t="s">
        <v>91</v>
      </c>
      <c r="I48" s="32">
        <v>56</v>
      </c>
      <c r="J48" s="32">
        <v>57</v>
      </c>
      <c r="K48" s="59">
        <f>(35*'Annexe 3 (2)'!E103)+(8*'Annexe 3 (2)'!E103*1.25)+(5*'Annexe 3 (2)'!E103*1.5)+(8*'Annexe 3 (2)'!E103*1.75)</f>
        <v>1430.6138026658646</v>
      </c>
      <c r="L48" s="59">
        <f t="shared" si="0"/>
        <v>502.00147577678263</v>
      </c>
      <c r="M48" s="60">
        <f>VLOOKUP(H48,'Annexe 2'!G48:J88,4,0)</f>
        <v>1681.6145405542559</v>
      </c>
    </row>
    <row r="49" spans="1:13">
      <c r="A49" s="48" t="s">
        <v>93</v>
      </c>
      <c r="B49" s="28">
        <v>46</v>
      </c>
      <c r="C49" s="28">
        <v>47</v>
      </c>
      <c r="D49" s="57">
        <f>(35*'Annexe 3 (2)'!E105)+(8*'Annexe 3 (2)'!E105*1.25)+(3*'Annexe 3 (2)'!E105*1.5)</f>
        <v>1064.8929809317337</v>
      </c>
      <c r="E49" s="57">
        <f t="shared" si="1"/>
        <v>373.6702714428684</v>
      </c>
      <c r="F49" s="58">
        <f>VLOOKUP(A49,'Annexe 2'!A49:D89,4,0)</f>
        <v>1251.7281166531679</v>
      </c>
      <c r="H49" s="48" t="s">
        <v>93</v>
      </c>
      <c r="I49" s="29">
        <v>56</v>
      </c>
      <c r="J49" s="29">
        <v>57</v>
      </c>
      <c r="K49" s="57">
        <f>(35*'Annexe 3 (2)'!E105)+(8*'Annexe 3 (2)'!E105*1.25)+(5*'Annexe 3 (2)'!E105*1.5)+(8*'Annexe 3 (2)'!E105*1.75)</f>
        <v>1430.6138026658646</v>
      </c>
      <c r="L49" s="57">
        <f t="shared" si="0"/>
        <v>502.00147577678263</v>
      </c>
      <c r="M49" s="58">
        <f>VLOOKUP(H49,'Annexe 2'!G49:J89,4,0)</f>
        <v>1681.6145405542559</v>
      </c>
    </row>
    <row r="50" spans="1:13" ht="15" thickBot="1">
      <c r="A50" s="51" t="s">
        <v>99</v>
      </c>
      <c r="B50" s="52">
        <v>43</v>
      </c>
      <c r="C50" s="52">
        <v>46</v>
      </c>
      <c r="D50" s="61">
        <f>F50</f>
        <v>545.02950819240004</v>
      </c>
      <c r="E50" s="61" t="s">
        <v>129</v>
      </c>
      <c r="F50" s="62">
        <f>VLOOKUP(A50,'Annexe 2'!A50:D90,4,0)</f>
        <v>545.02950819240004</v>
      </c>
      <c r="H50" s="51" t="s">
        <v>99</v>
      </c>
      <c r="I50" s="53">
        <v>52</v>
      </c>
      <c r="J50" s="53">
        <v>56</v>
      </c>
      <c r="K50" s="61">
        <f>M50</f>
        <v>720.65012749883999</v>
      </c>
      <c r="L50" s="61" t="s">
        <v>129</v>
      </c>
      <c r="M50" s="62">
        <f>VLOOKUP(H50,'Annexe 2'!G50:J90,4,0)</f>
        <v>720.65012749883999</v>
      </c>
    </row>
    <row r="52" spans="1:13" ht="54.95" customHeight="1">
      <c r="A52" s="192" t="s">
        <v>189</v>
      </c>
      <c r="B52" s="192"/>
      <c r="C52" s="192"/>
      <c r="D52" s="192"/>
      <c r="E52" s="192"/>
      <c r="F52" s="192"/>
      <c r="H52" s="192" t="s">
        <v>189</v>
      </c>
      <c r="I52" s="192"/>
      <c r="J52" s="192"/>
      <c r="K52" s="192"/>
      <c r="L52" s="192"/>
      <c r="M52" s="192"/>
    </row>
    <row r="53" spans="1:13">
      <c r="A53" s="159"/>
      <c r="B53" s="159"/>
      <c r="C53" s="159"/>
      <c r="D53" s="159"/>
      <c r="E53" s="159"/>
      <c r="H53" s="159"/>
      <c r="I53" s="159"/>
      <c r="J53" s="159"/>
      <c r="K53" s="159"/>
      <c r="L53" s="159"/>
      <c r="M53" s="26"/>
    </row>
    <row r="54" spans="1:13" ht="44.1" customHeight="1">
      <c r="A54" s="191" t="s">
        <v>208</v>
      </c>
      <c r="B54" s="191"/>
      <c r="C54" s="191"/>
      <c r="D54" s="191"/>
      <c r="E54" s="191"/>
      <c r="F54" s="191"/>
      <c r="H54" s="191" t="s">
        <v>208</v>
      </c>
      <c r="I54" s="191"/>
      <c r="J54" s="191"/>
      <c r="K54" s="191"/>
      <c r="L54" s="191"/>
      <c r="M54" s="191"/>
    </row>
    <row r="55" spans="1:13">
      <c r="A55" s="154"/>
      <c r="B55" s="154"/>
      <c r="C55" s="154"/>
      <c r="D55" s="154"/>
      <c r="E55" s="154"/>
    </row>
  </sheetData>
  <sortState xmlns:xlrd2="http://schemas.microsoft.com/office/spreadsheetml/2017/richdata2" ref="H9:M49">
    <sortCondition ref="H9:H49"/>
  </sortState>
  <mergeCells count="11">
    <mergeCell ref="A54:F54"/>
    <mergeCell ref="H52:M52"/>
    <mergeCell ref="H54:M54"/>
    <mergeCell ref="A52:F52"/>
    <mergeCell ref="A1:F1"/>
    <mergeCell ref="H1:M1"/>
    <mergeCell ref="A7:F7"/>
    <mergeCell ref="H7:M7"/>
    <mergeCell ref="H5:I5"/>
    <mergeCell ref="A3:F3"/>
    <mergeCell ref="H3:M3"/>
  </mergeCells>
  <pageMargins left="0.70866141732283472" right="0.70866141732283472" top="0.74803149606299213" bottom="0.74803149606299213" header="0.31496062992125984" footer="0.31496062992125984"/>
  <pageSetup paperSize="9" scale="33"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U49"/>
  <sheetViews>
    <sheetView workbookViewId="0">
      <selection activeCell="D13" sqref="D13"/>
    </sheetView>
  </sheetViews>
  <sheetFormatPr defaultColWidth="17.87890625" defaultRowHeight="15.95" customHeight="1"/>
  <cols>
    <col min="1" max="1" width="34.03125" style="3" customWidth="1"/>
    <col min="2" max="2" width="8.5078125" style="3" customWidth="1"/>
    <col min="3" max="3" width="20.46875" style="3" customWidth="1"/>
    <col min="4" max="4" width="16.76953125" style="3" customWidth="1"/>
    <col min="5" max="7" width="14.796875" style="3" customWidth="1"/>
    <col min="8" max="10" width="18.37109375" style="3" customWidth="1"/>
    <col min="11" max="16384" width="17.87890625" style="3"/>
  </cols>
  <sheetData>
    <row r="1" spans="1:21" s="9" customFormat="1" ht="15" customHeight="1">
      <c r="A1" s="173" t="s">
        <v>119</v>
      </c>
      <c r="B1" s="173"/>
      <c r="C1" s="173"/>
      <c r="D1" s="173"/>
      <c r="E1" s="173"/>
      <c r="F1" s="173"/>
      <c r="G1" s="173"/>
      <c r="H1" s="173"/>
      <c r="I1" s="173"/>
      <c r="J1" s="173"/>
      <c r="K1" s="3"/>
      <c r="L1" s="3"/>
      <c r="M1" s="3"/>
      <c r="N1" s="3"/>
      <c r="O1" s="3"/>
      <c r="P1" s="3"/>
      <c r="Q1" s="3"/>
      <c r="R1" s="3"/>
      <c r="S1" s="3"/>
      <c r="T1" s="3"/>
      <c r="U1" s="3"/>
    </row>
    <row r="2" spans="1:21" s="9" customFormat="1" ht="15" customHeight="1">
      <c r="A2" s="3"/>
      <c r="B2" s="3"/>
      <c r="C2" s="3"/>
      <c r="D2" s="3"/>
      <c r="E2" s="3"/>
      <c r="F2" s="3"/>
      <c r="G2" s="3"/>
      <c r="H2" s="3"/>
      <c r="I2" s="3"/>
      <c r="J2" s="3"/>
      <c r="K2" s="3"/>
      <c r="L2" s="3"/>
      <c r="M2" s="3"/>
      <c r="N2" s="3"/>
      <c r="O2" s="3"/>
      <c r="P2" s="3"/>
      <c r="Q2" s="3"/>
      <c r="R2" s="3"/>
      <c r="S2" s="3"/>
      <c r="T2" s="3"/>
      <c r="U2" s="3"/>
    </row>
    <row r="3" spans="1:21" s="9" customFormat="1" ht="32.1" customHeight="1">
      <c r="A3" s="69" t="s">
        <v>193</v>
      </c>
      <c r="B3" s="3"/>
      <c r="C3" s="3"/>
      <c r="D3" s="3"/>
      <c r="E3" s="3"/>
      <c r="F3" s="3"/>
      <c r="G3" s="3"/>
      <c r="H3" s="3"/>
      <c r="I3" s="3"/>
      <c r="J3" s="3"/>
      <c r="K3" s="3"/>
      <c r="L3" s="3"/>
      <c r="M3" s="3"/>
      <c r="N3" s="3"/>
      <c r="O3" s="3"/>
      <c r="P3" s="3"/>
      <c r="Q3" s="3"/>
      <c r="R3" s="3"/>
      <c r="S3" s="3"/>
      <c r="T3" s="3"/>
      <c r="U3" s="3"/>
    </row>
    <row r="4" spans="1:21" s="9" customFormat="1" ht="18" customHeight="1">
      <c r="A4" s="22" t="s">
        <v>228</v>
      </c>
      <c r="B4" s="3"/>
      <c r="C4" s="3"/>
      <c r="D4" s="3"/>
      <c r="E4" s="3"/>
      <c r="F4" s="3"/>
      <c r="G4" s="3"/>
      <c r="H4" s="3"/>
      <c r="I4" s="3"/>
      <c r="J4" s="3"/>
      <c r="K4" s="3"/>
      <c r="L4" s="3"/>
      <c r="M4" s="3"/>
      <c r="N4" s="3"/>
      <c r="O4" s="3"/>
      <c r="P4" s="3"/>
      <c r="Q4" s="3"/>
      <c r="R4" s="3"/>
      <c r="S4" s="3"/>
      <c r="T4" s="3"/>
      <c r="U4" s="3"/>
    </row>
    <row r="5" spans="1:21" s="9" customFormat="1" ht="18" customHeight="1">
      <c r="A5" s="129" t="s">
        <v>227</v>
      </c>
      <c r="B5" s="3"/>
      <c r="C5" s="3"/>
      <c r="D5" s="3"/>
      <c r="E5" s="3"/>
      <c r="F5" s="3"/>
      <c r="G5" s="3"/>
      <c r="H5" s="3"/>
      <c r="I5" s="3"/>
      <c r="J5" s="3"/>
      <c r="K5" s="3"/>
      <c r="L5" s="3"/>
      <c r="M5" s="3"/>
      <c r="N5" s="3"/>
      <c r="O5" s="3"/>
      <c r="P5" s="3"/>
      <c r="Q5" s="3"/>
      <c r="R5" s="3"/>
      <c r="S5" s="3"/>
      <c r="T5" s="3"/>
      <c r="U5" s="3"/>
    </row>
    <row r="6" spans="1:21" ht="15.95" customHeight="1" thickBot="1">
      <c r="B6" s="194"/>
      <c r="C6" s="194"/>
    </row>
    <row r="7" spans="1:21" s="6" customFormat="1" ht="44.1" customHeight="1">
      <c r="A7" s="160" t="s">
        <v>163</v>
      </c>
      <c r="B7" s="161" t="s">
        <v>164</v>
      </c>
      <c r="C7" s="161" t="s">
        <v>165</v>
      </c>
      <c r="D7" s="162" t="s">
        <v>166</v>
      </c>
      <c r="E7" s="163" t="s">
        <v>132</v>
      </c>
      <c r="F7" s="151" t="s">
        <v>133</v>
      </c>
      <c r="G7" s="162" t="s">
        <v>134</v>
      </c>
      <c r="H7" s="163" t="s">
        <v>181</v>
      </c>
      <c r="I7" s="151" t="s">
        <v>182</v>
      </c>
      <c r="J7" s="162" t="s">
        <v>183</v>
      </c>
    </row>
    <row r="8" spans="1:21" ht="32.1" customHeight="1">
      <c r="A8" s="94" t="s">
        <v>159</v>
      </c>
      <c r="B8" s="104">
        <v>1</v>
      </c>
      <c r="C8" s="96" t="s">
        <v>172</v>
      </c>
      <c r="D8" s="109" t="s">
        <v>169</v>
      </c>
      <c r="E8" s="94" t="s">
        <v>129</v>
      </c>
      <c r="F8" s="95" t="s">
        <v>129</v>
      </c>
      <c r="G8" s="105" t="s">
        <v>129</v>
      </c>
      <c r="H8" s="101" t="s">
        <v>129</v>
      </c>
      <c r="I8" s="102" t="s">
        <v>129</v>
      </c>
      <c r="J8" s="105" t="s">
        <v>129</v>
      </c>
    </row>
    <row r="9" spans="1:21" ht="32.1" customHeight="1">
      <c r="A9" s="82" t="s">
        <v>160</v>
      </c>
      <c r="B9" s="17">
        <v>2</v>
      </c>
      <c r="C9" s="71" t="s">
        <v>173</v>
      </c>
      <c r="D9" s="107">
        <v>2619</v>
      </c>
      <c r="E9" s="88">
        <v>0.03</v>
      </c>
      <c r="F9" s="81">
        <v>0.03</v>
      </c>
      <c r="G9" s="89">
        <v>0.03</v>
      </c>
      <c r="H9" s="92">
        <f>D9+1*E9*D9</f>
        <v>2697.57</v>
      </c>
      <c r="I9" s="85">
        <f>D9+2*E9*D9</f>
        <v>2776.14</v>
      </c>
      <c r="J9" s="87">
        <f>D9+3*E9*D9</f>
        <v>2854.71</v>
      </c>
    </row>
    <row r="10" spans="1:21" ht="32.1" customHeight="1">
      <c r="A10" s="94" t="s">
        <v>161</v>
      </c>
      <c r="B10" s="95">
        <v>3</v>
      </c>
      <c r="C10" s="95" t="s">
        <v>174</v>
      </c>
      <c r="D10" s="108">
        <v>2101</v>
      </c>
      <c r="E10" s="98">
        <v>0.03</v>
      </c>
      <c r="F10" s="99">
        <v>0.03</v>
      </c>
      <c r="G10" s="100">
        <v>0.03</v>
      </c>
      <c r="H10" s="101">
        <f>D10+1*E10*D10</f>
        <v>2164.0300000000002</v>
      </c>
      <c r="I10" s="102">
        <f>D10+2*E10*D10</f>
        <v>2227.06</v>
      </c>
      <c r="J10" s="97">
        <f>D10+3*E10*D10</f>
        <v>2290.09</v>
      </c>
    </row>
    <row r="11" spans="1:21" ht="32.1" customHeight="1">
      <c r="A11" s="82" t="s">
        <v>162</v>
      </c>
      <c r="B11" s="17">
        <v>4</v>
      </c>
      <c r="C11" s="80" t="s">
        <v>175</v>
      </c>
      <c r="D11" s="107">
        <v>1827</v>
      </c>
      <c r="E11" s="88">
        <v>0.03</v>
      </c>
      <c r="F11" s="81">
        <v>0.03</v>
      </c>
      <c r="G11" s="89">
        <v>0.03</v>
      </c>
      <c r="H11" s="92">
        <f>D11+1*E11*D11</f>
        <v>1881.81</v>
      </c>
      <c r="I11" s="85">
        <f>D11+2*E11*D11</f>
        <v>1936.62</v>
      </c>
      <c r="J11" s="87">
        <f>D11+3*E11*D11</f>
        <v>1991.43</v>
      </c>
    </row>
    <row r="12" spans="1:21" ht="32.1" customHeight="1">
      <c r="A12" s="94" t="s">
        <v>168</v>
      </c>
      <c r="B12" s="95">
        <v>5</v>
      </c>
      <c r="C12" s="103" t="s">
        <v>176</v>
      </c>
      <c r="D12" s="132">
        <v>1603.12</v>
      </c>
      <c r="E12" s="98">
        <v>0.03</v>
      </c>
      <c r="F12" s="99">
        <v>0.03</v>
      </c>
      <c r="G12" s="105" t="s">
        <v>129</v>
      </c>
      <c r="H12" s="133">
        <f>D12+1*E12*D12</f>
        <v>1651.2135999999998</v>
      </c>
      <c r="I12" s="134">
        <f>D12+2*E12*D12</f>
        <v>1699.3072</v>
      </c>
      <c r="J12" s="106" t="s">
        <v>129</v>
      </c>
    </row>
    <row r="13" spans="1:21" ht="32.1" customHeight="1" thickBot="1">
      <c r="A13" s="83" t="s">
        <v>167</v>
      </c>
      <c r="B13" s="84">
        <v>6</v>
      </c>
      <c r="C13" s="84" t="s">
        <v>177</v>
      </c>
      <c r="D13" s="132">
        <v>1603.12</v>
      </c>
      <c r="E13" s="90">
        <v>0.03</v>
      </c>
      <c r="F13" s="84" t="s">
        <v>129</v>
      </c>
      <c r="G13" s="91" t="s">
        <v>129</v>
      </c>
      <c r="H13" s="110">
        <f>D13+1*E13*D13</f>
        <v>1651.2135999999998</v>
      </c>
      <c r="I13" s="86" t="s">
        <v>129</v>
      </c>
      <c r="J13" s="93" t="s">
        <v>129</v>
      </c>
    </row>
    <row r="15" spans="1:21" ht="15.95" customHeight="1">
      <c r="A15" s="173" t="s">
        <v>119</v>
      </c>
      <c r="B15" s="173"/>
      <c r="C15" s="173"/>
      <c r="D15" s="173"/>
      <c r="E15" s="9"/>
      <c r="F15" s="9"/>
      <c r="G15" s="9"/>
      <c r="H15" s="9"/>
      <c r="I15" s="9"/>
      <c r="J15" s="9"/>
    </row>
    <row r="16" spans="1:21" ht="15.95" customHeight="1">
      <c r="A16" s="135"/>
      <c r="B16" s="135"/>
      <c r="C16" s="135"/>
      <c r="D16" s="135"/>
      <c r="E16" s="9"/>
      <c r="F16" s="9"/>
      <c r="G16" s="9"/>
      <c r="H16" s="9"/>
      <c r="I16" s="9"/>
      <c r="J16" s="9"/>
    </row>
    <row r="17" spans="1:2" ht="30.95" customHeight="1">
      <c r="A17" s="69" t="s">
        <v>194</v>
      </c>
    </row>
    <row r="18" spans="1:2" ht="15.95" customHeight="1" thickBot="1"/>
    <row r="19" spans="1:2" ht="32.1" customHeight="1">
      <c r="A19" s="164" t="s">
        <v>121</v>
      </c>
      <c r="B19" s="165" t="s">
        <v>164</v>
      </c>
    </row>
    <row r="20" spans="1:2" ht="15.95" customHeight="1">
      <c r="A20" s="111" t="s">
        <v>135</v>
      </c>
      <c r="B20" s="112">
        <v>1</v>
      </c>
    </row>
    <row r="21" spans="1:2" ht="15.95" customHeight="1">
      <c r="A21" s="113" t="s">
        <v>137</v>
      </c>
      <c r="B21" s="114">
        <v>2</v>
      </c>
    </row>
    <row r="22" spans="1:2" ht="15.95" customHeight="1">
      <c r="A22" s="111" t="s">
        <v>138</v>
      </c>
      <c r="B22" s="112">
        <v>2</v>
      </c>
    </row>
    <row r="23" spans="1:2" ht="15.95" customHeight="1">
      <c r="A23" s="113" t="s">
        <v>179</v>
      </c>
      <c r="B23" s="114">
        <v>3</v>
      </c>
    </row>
    <row r="24" spans="1:2" ht="15.95" customHeight="1">
      <c r="A24" s="111" t="s">
        <v>180</v>
      </c>
      <c r="B24" s="112">
        <v>3</v>
      </c>
    </row>
    <row r="25" spans="1:2" ht="15.95" customHeight="1">
      <c r="A25" s="113" t="s">
        <v>139</v>
      </c>
      <c r="B25" s="114">
        <v>4</v>
      </c>
    </row>
    <row r="26" spans="1:2" ht="15.95" customHeight="1">
      <c r="A26" s="111" t="s">
        <v>140</v>
      </c>
      <c r="B26" s="112">
        <v>4</v>
      </c>
    </row>
    <row r="27" spans="1:2" ht="15.95" customHeight="1">
      <c r="A27" s="113" t="s">
        <v>141</v>
      </c>
      <c r="B27" s="114">
        <v>2</v>
      </c>
    </row>
    <row r="28" spans="1:2" ht="15.95" customHeight="1">
      <c r="A28" s="111" t="s">
        <v>142</v>
      </c>
      <c r="B28" s="112">
        <v>3</v>
      </c>
    </row>
    <row r="29" spans="1:2" ht="15.95" customHeight="1">
      <c r="A29" s="113" t="s">
        <v>143</v>
      </c>
      <c r="B29" s="114">
        <v>5</v>
      </c>
    </row>
    <row r="30" spans="1:2" ht="15.95" customHeight="1">
      <c r="A30" s="111" t="s">
        <v>144</v>
      </c>
      <c r="B30" s="112">
        <v>2</v>
      </c>
    </row>
    <row r="31" spans="1:2" ht="15.95" customHeight="1">
      <c r="A31" s="113" t="s">
        <v>145</v>
      </c>
      <c r="B31" s="114">
        <v>5</v>
      </c>
    </row>
    <row r="32" spans="1:2" ht="15.95" customHeight="1">
      <c r="A32" s="111" t="s">
        <v>146</v>
      </c>
      <c r="B32" s="112">
        <v>2</v>
      </c>
    </row>
    <row r="33" spans="1:2" ht="15.95" customHeight="1">
      <c r="A33" s="113" t="s">
        <v>147</v>
      </c>
      <c r="B33" s="114">
        <v>3</v>
      </c>
    </row>
    <row r="34" spans="1:2" ht="15.95" customHeight="1">
      <c r="A34" s="111" t="s">
        <v>170</v>
      </c>
      <c r="B34" s="112">
        <v>6</v>
      </c>
    </row>
    <row r="35" spans="1:2" ht="15.95" customHeight="1">
      <c r="A35" s="113" t="s">
        <v>148</v>
      </c>
      <c r="B35" s="114">
        <v>6</v>
      </c>
    </row>
    <row r="36" spans="1:2" ht="15.95" customHeight="1">
      <c r="A36" s="111" t="s">
        <v>149</v>
      </c>
      <c r="B36" s="112">
        <v>6</v>
      </c>
    </row>
    <row r="37" spans="1:2" ht="15.95" customHeight="1">
      <c r="A37" s="113" t="s">
        <v>150</v>
      </c>
      <c r="B37" s="114">
        <v>6</v>
      </c>
    </row>
    <row r="38" spans="1:2" ht="15.95" customHeight="1">
      <c r="A38" s="111" t="s">
        <v>151</v>
      </c>
      <c r="B38" s="112">
        <v>2</v>
      </c>
    </row>
    <row r="39" spans="1:2" ht="15.95" customHeight="1">
      <c r="A39" s="113" t="s">
        <v>152</v>
      </c>
      <c r="B39" s="114">
        <v>4</v>
      </c>
    </row>
    <row r="40" spans="1:2" ht="15.95" customHeight="1">
      <c r="A40" s="111" t="s">
        <v>153</v>
      </c>
      <c r="B40" s="112" t="s">
        <v>136</v>
      </c>
    </row>
    <row r="41" spans="1:2" ht="15.95" customHeight="1">
      <c r="A41" s="113" t="s">
        <v>154</v>
      </c>
      <c r="B41" s="114">
        <v>3</v>
      </c>
    </row>
    <row r="42" spans="1:2" ht="15.95" customHeight="1">
      <c r="A42" s="111" t="s">
        <v>171</v>
      </c>
      <c r="B42" s="112">
        <v>3</v>
      </c>
    </row>
    <row r="43" spans="1:2" ht="15.95" customHeight="1">
      <c r="A43" s="113" t="s">
        <v>184</v>
      </c>
      <c r="B43" s="114">
        <v>4</v>
      </c>
    </row>
    <row r="44" spans="1:2" ht="15.95" customHeight="1">
      <c r="A44" s="111" t="s">
        <v>155</v>
      </c>
      <c r="B44" s="112">
        <v>2</v>
      </c>
    </row>
    <row r="45" spans="1:2" ht="15.95" customHeight="1">
      <c r="A45" s="113" t="s">
        <v>178</v>
      </c>
      <c r="B45" s="114">
        <v>4</v>
      </c>
    </row>
    <row r="46" spans="1:2" ht="15.95" customHeight="1">
      <c r="A46" s="111" t="s">
        <v>196</v>
      </c>
      <c r="B46" s="112">
        <v>4</v>
      </c>
    </row>
    <row r="47" spans="1:2" ht="15.95" customHeight="1">
      <c r="A47" s="113" t="s">
        <v>156</v>
      </c>
      <c r="B47" s="114">
        <v>5</v>
      </c>
    </row>
    <row r="48" spans="1:2" ht="15.95" customHeight="1">
      <c r="A48" s="111" t="s">
        <v>157</v>
      </c>
      <c r="B48" s="112">
        <v>5</v>
      </c>
    </row>
    <row r="49" spans="1:2" ht="15.95" customHeight="1" thickBot="1">
      <c r="A49" s="115" t="s">
        <v>158</v>
      </c>
      <c r="B49" s="116">
        <v>5</v>
      </c>
    </row>
  </sheetData>
  <mergeCells count="3">
    <mergeCell ref="B6:C6"/>
    <mergeCell ref="A1:J1"/>
    <mergeCell ref="A15:D15"/>
  </mergeCells>
  <printOptions horizontalCentered="1"/>
  <pageMargins left="0.31496062992125984" right="0.31496062992125984" top="0.35433070866141736" bottom="0.35433070866141736" header="0.31496062992125984" footer="0.31496062992125984"/>
  <pageSetup paperSize="9" scale="51"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59767-CB51-6B4F-B191-48786F077112}">
  <sheetPr>
    <tabColor rgb="FFEC529D"/>
  </sheetPr>
  <dimension ref="A1:C31"/>
  <sheetViews>
    <sheetView workbookViewId="0">
      <selection activeCell="G21" sqref="G21"/>
    </sheetView>
  </sheetViews>
  <sheetFormatPr defaultColWidth="10.8515625" defaultRowHeight="15"/>
  <cols>
    <col min="1" max="1" width="32.80078125" customWidth="1"/>
    <col min="2" max="2" width="15.1640625" customWidth="1"/>
    <col min="3" max="3" width="22.44140625" customWidth="1"/>
  </cols>
  <sheetData>
    <row r="1" spans="1:3">
      <c r="A1" s="173" t="s">
        <v>119</v>
      </c>
      <c r="B1" s="173"/>
      <c r="C1" s="173"/>
    </row>
    <row r="2" spans="1:3">
      <c r="A2" s="3"/>
      <c r="B2" s="3"/>
      <c r="C2" s="3"/>
    </row>
    <row r="3" spans="1:3" ht="19.5">
      <c r="A3" s="69" t="s">
        <v>209</v>
      </c>
      <c r="B3" s="3"/>
      <c r="C3" s="3"/>
    </row>
    <row r="4" spans="1:3">
      <c r="A4" s="172" t="s">
        <v>224</v>
      </c>
      <c r="B4" s="3"/>
      <c r="C4" s="3"/>
    </row>
    <row r="5" spans="1:3" ht="14.1" customHeight="1">
      <c r="B5" s="3"/>
      <c r="C5" s="3"/>
    </row>
    <row r="6" spans="1:3" ht="27.95" customHeight="1">
      <c r="A6" s="200" t="s">
        <v>217</v>
      </c>
      <c r="B6" s="200"/>
      <c r="C6" s="200"/>
    </row>
    <row r="7" spans="1:3" ht="14.1" customHeight="1"/>
    <row r="8" spans="1:3" ht="14.1" customHeight="1">
      <c r="A8" s="197" t="s">
        <v>215</v>
      </c>
      <c r="B8" s="198"/>
      <c r="C8" s="199"/>
    </row>
    <row r="9" spans="1:3" ht="14.1" customHeight="1">
      <c r="A9" s="201" t="s">
        <v>225</v>
      </c>
      <c r="B9" s="201"/>
      <c r="C9" s="169">
        <v>412.08</v>
      </c>
    </row>
    <row r="10" spans="1:3" ht="14.1" customHeight="1">
      <c r="A10" s="201" t="s">
        <v>211</v>
      </c>
      <c r="B10" s="201"/>
      <c r="C10" s="169">
        <v>1248.8699999999999</v>
      </c>
    </row>
    <row r="11" spans="1:3" ht="14.1" customHeight="1">
      <c r="A11" s="201" t="s">
        <v>212</v>
      </c>
      <c r="B11" s="201"/>
      <c r="C11" s="169">
        <v>1548.03</v>
      </c>
    </row>
    <row r="12" spans="1:3" ht="14.1" customHeight="1">
      <c r="A12" s="168"/>
      <c r="B12" s="168"/>
      <c r="C12" s="167"/>
    </row>
    <row r="13" spans="1:3" ht="14.1" customHeight="1">
      <c r="A13" s="197" t="s">
        <v>216</v>
      </c>
      <c r="B13" s="198"/>
      <c r="C13" s="199"/>
    </row>
    <row r="14" spans="1:3" ht="14.1" customHeight="1">
      <c r="A14" s="202" t="s">
        <v>213</v>
      </c>
      <c r="B14" s="170" t="s">
        <v>219</v>
      </c>
      <c r="C14" s="169">
        <v>53.57</v>
      </c>
    </row>
    <row r="15" spans="1:3">
      <c r="A15" s="202"/>
      <c r="B15" s="170" t="s">
        <v>220</v>
      </c>
      <c r="C15" s="169">
        <v>107.14</v>
      </c>
    </row>
    <row r="16" spans="1:3" ht="14.1" customHeight="1">
      <c r="A16" s="202" t="s">
        <v>214</v>
      </c>
      <c r="B16" s="170" t="s">
        <v>221</v>
      </c>
      <c r="C16" s="169">
        <v>53.57</v>
      </c>
    </row>
    <row r="17" spans="1:3" ht="14.1" customHeight="1">
      <c r="A17" s="202"/>
      <c r="B17" s="170" t="s">
        <v>222</v>
      </c>
      <c r="C17" s="169">
        <v>92.72</v>
      </c>
    </row>
    <row r="18" spans="1:3" ht="14.1" customHeight="1">
      <c r="C18" s="166"/>
    </row>
    <row r="19" spans="1:3" ht="68.099999999999994" customHeight="1">
      <c r="A19" s="195" t="s">
        <v>230</v>
      </c>
      <c r="B19" s="195"/>
      <c r="C19" s="195"/>
    </row>
    <row r="20" spans="1:3" ht="14.1" customHeight="1"/>
    <row r="21" spans="1:3" ht="29.1" customHeight="1">
      <c r="A21" s="200" t="s">
        <v>218</v>
      </c>
      <c r="B21" s="200"/>
      <c r="C21" s="200"/>
    </row>
    <row r="22" spans="1:3" ht="14.1" customHeight="1">
      <c r="A22" s="171"/>
      <c r="B22" s="171"/>
      <c r="C22" s="171"/>
    </row>
    <row r="23" spans="1:3" ht="14.1" customHeight="1">
      <c r="A23" s="201" t="s">
        <v>210</v>
      </c>
      <c r="B23" s="201"/>
      <c r="C23" s="169">
        <v>147.28</v>
      </c>
    </row>
    <row r="24" spans="1:3">
      <c r="A24" s="201" t="s">
        <v>211</v>
      </c>
      <c r="B24" s="201"/>
      <c r="C24" s="169">
        <v>552.39</v>
      </c>
    </row>
    <row r="25" spans="1:3">
      <c r="A25" s="201" t="s">
        <v>212</v>
      </c>
      <c r="B25" s="201"/>
      <c r="C25" s="169">
        <v>662.78</v>
      </c>
    </row>
    <row r="27" spans="1:3" ht="54.95" customHeight="1">
      <c r="A27" s="195" t="s">
        <v>229</v>
      </c>
      <c r="B27" s="195"/>
      <c r="C27" s="195"/>
    </row>
    <row r="29" spans="1:3" ht="19.5">
      <c r="A29" s="69" t="s">
        <v>223</v>
      </c>
    </row>
    <row r="31" spans="1:3" ht="234.95" customHeight="1">
      <c r="A31" s="196" t="s">
        <v>226</v>
      </c>
      <c r="B31" s="196"/>
      <c r="C31" s="196"/>
    </row>
  </sheetData>
  <mergeCells count="16">
    <mergeCell ref="A1:C1"/>
    <mergeCell ref="A27:C27"/>
    <mergeCell ref="A31:C31"/>
    <mergeCell ref="A8:C8"/>
    <mergeCell ref="A6:C6"/>
    <mergeCell ref="A21:C21"/>
    <mergeCell ref="A23:B23"/>
    <mergeCell ref="A24:B24"/>
    <mergeCell ref="A25:B25"/>
    <mergeCell ref="A19:C19"/>
    <mergeCell ref="A16:A17"/>
    <mergeCell ref="A14:A15"/>
    <mergeCell ref="A9:B9"/>
    <mergeCell ref="A10:B10"/>
    <mergeCell ref="A11:B11"/>
    <mergeCell ref="A13: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Annexe 1</vt:lpstr>
      <vt:lpstr>Réalisateurs</vt:lpstr>
      <vt:lpstr>Annexe 2</vt:lpstr>
      <vt:lpstr>Annexe 3 (1)</vt:lpstr>
      <vt:lpstr>Annexe 3 bis (1)</vt:lpstr>
      <vt:lpstr>Annexe 3 (2)</vt:lpstr>
      <vt:lpstr>Annexe 3 bis (2)</vt:lpstr>
      <vt:lpstr>Annexe 4</vt:lpstr>
      <vt:lpstr>Artistes</vt:lpstr>
      <vt:lpstr>Annexe 1!Impression_des_titres</vt:lpstr>
      <vt:lpstr>Annexe 2!Impression_des_titres</vt:lpstr>
      <vt:lpstr>Annexe 3 (1)!Impression_des_titres</vt:lpstr>
      <vt:lpstr>Annexe 3 (2)!Impression_des_titres</vt:lpstr>
      <vt:lpstr>Annexe 3 bis (2)!Impression_des_titres</vt:lpstr>
      <vt:lpstr>Annexe 1!Zone_d_impression</vt:lpstr>
      <vt:lpstr>Annexe 2!Zone_d_impression</vt:lpstr>
      <vt:lpstr>Annexe 3 (1)!Zone_d_impression</vt:lpstr>
      <vt:lpstr>Annexe 3 (2)!Zone_d_impression</vt:lpstr>
      <vt:lpstr>Annexe 3 bis (2)!Zone_d_impression</vt:lpstr>
    </vt:vector>
  </TitlesOfParts>
  <Company>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Senekdjian</dc:creator>
  <cp:lastModifiedBy>SPI Syndicat des Producteurs Indépendants</cp:lastModifiedBy>
  <cp:lastPrinted>2020-12-21T15:13:50Z</cp:lastPrinted>
  <dcterms:created xsi:type="dcterms:W3CDTF">2017-07-12T16:11:59Z</dcterms:created>
  <dcterms:modified xsi:type="dcterms:W3CDTF">2021-12-21T14:54:09Z</dcterms:modified>
</cp:coreProperties>
</file>